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defaultThemeVersion="166925"/>
  <mc:AlternateContent xmlns:mc="http://schemas.openxmlformats.org/markup-compatibility/2006">
    <mc:Choice Requires="x15">
      <x15ac:absPath xmlns:x15ac="http://schemas.microsoft.com/office/spreadsheetml/2010/11/ac" url="https://cfainstitute-my.sharepoint.com/personal/dxt_aimr_org/Documents/Desktop/CFA Institute/2020 GIPS standards/Carve-Outs/"/>
    </mc:Choice>
  </mc:AlternateContent>
  <xr:revisionPtr revIDLastSave="30" documentId="8_{C74EEFC0-4002-4D48-820C-B32C3CA9C9DE}" xr6:coauthVersionLast="37" xr6:coauthVersionMax="37" xr10:uidLastSave="{B755094C-83AA-4B51-AE30-172FCE5A2DD5}"/>
  <bookViews>
    <workbookView xWindow="13545" yWindow="-105" windowWidth="19425" windowHeight="10425" tabRatio="723" xr2:uid="{00000000-000D-0000-FFFF-FFFF00000000}"/>
  </bookViews>
  <sheets>
    <sheet name="PLEASE READ" sheetId="37" r:id="rId1"/>
    <sheet name="Explanation" sheetId="36" r:id="rId2"/>
    <sheet name="Summary" sheetId="35" r:id="rId3"/>
    <sheet name="1. Assigned Cash Alloc" sheetId="14" r:id="rId4"/>
    <sheet name="2. Strategic Cash Alloc" sheetId="30" r:id="rId5"/>
    <sheet name="3. Net Calc (Assigned Cash)" sheetId="34" r:id="rId6"/>
  </sheets>
  <definedNames>
    <definedName name="_xlnm._FilterDatabase" localSheetId="5" hidden="1">'3. Net Calc (Assigned Cash)'!$A$4:$X$24</definedName>
  </definedName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7" i="30" l="1"/>
  <c r="H7" i="14" l="1"/>
  <c r="B19" i="30" l="1"/>
  <c r="AD6" i="34"/>
  <c r="AD22" i="34" l="1"/>
  <c r="AD21" i="34"/>
  <c r="AD20" i="34"/>
  <c r="AD19" i="34"/>
  <c r="AD18" i="34"/>
  <c r="AD17" i="34"/>
  <c r="AD16" i="34"/>
  <c r="AD15" i="34"/>
  <c r="AD14" i="34"/>
  <c r="AD13" i="34"/>
  <c r="AD12" i="34"/>
  <c r="AD11" i="34"/>
  <c r="AD10" i="34"/>
  <c r="AD9" i="34"/>
  <c r="AD8" i="34"/>
  <c r="AD7" i="34"/>
  <c r="E22" i="34"/>
  <c r="AD23" i="34" l="1"/>
  <c r="F53" i="34" s="1"/>
  <c r="Z18" i="34"/>
  <c r="Z17" i="34"/>
  <c r="X10" i="34"/>
  <c r="X9" i="34"/>
  <c r="U18" i="34" l="1"/>
  <c r="U17" i="34"/>
  <c r="N9" i="34"/>
  <c r="D31" i="34" s="1"/>
  <c r="D34" i="34"/>
  <c r="S10" i="34"/>
  <c r="S9" i="34"/>
  <c r="D33" i="34"/>
  <c r="B32" i="34"/>
  <c r="B31" i="34"/>
  <c r="E5" i="34"/>
  <c r="F5" i="34" s="1"/>
  <c r="J5" i="34"/>
  <c r="B29" i="34" s="1"/>
  <c r="E6" i="34"/>
  <c r="J6" i="34"/>
  <c r="L6" i="34" s="1"/>
  <c r="E9" i="34"/>
  <c r="F9" i="34" s="1"/>
  <c r="E10" i="34"/>
  <c r="N10" i="34"/>
  <c r="P10" i="34" s="1"/>
  <c r="E17" i="34"/>
  <c r="J17" i="34"/>
  <c r="E18" i="34"/>
  <c r="F18" i="34" s="1"/>
  <c r="J18" i="34"/>
  <c r="B46" i="34" s="1"/>
  <c r="F22" i="34"/>
  <c r="B23" i="34"/>
  <c r="C53" i="34" s="1"/>
  <c r="C23" i="34"/>
  <c r="D53" i="34" s="1"/>
  <c r="D23" i="34"/>
  <c r="B43" i="34"/>
  <c r="B44" i="34"/>
  <c r="D45" i="34"/>
  <c r="D19" i="14"/>
  <c r="D20" i="14"/>
  <c r="B17" i="14"/>
  <c r="B18" i="14"/>
  <c r="D43" i="34" l="1"/>
  <c r="E53" i="34"/>
  <c r="U10" i="34"/>
  <c r="Z10" i="34"/>
  <c r="AB10" i="34" s="1"/>
  <c r="L17" i="34"/>
  <c r="S17" i="34" s="1"/>
  <c r="B33" i="34"/>
  <c r="B42" i="34"/>
  <c r="S6" i="34"/>
  <c r="X6" i="34"/>
  <c r="AB6" i="34" s="1"/>
  <c r="P9" i="34"/>
  <c r="D32" i="34"/>
  <c r="D36" i="34" s="1" a="1"/>
  <c r="D36" i="34" s="1"/>
  <c r="N22" i="34" s="1"/>
  <c r="B30" i="34"/>
  <c r="B36" i="34" s="1" a="1"/>
  <c r="B36" i="34" s="1"/>
  <c r="J22" i="34" s="1"/>
  <c r="L22" i="34" s="1"/>
  <c r="L5" i="34"/>
  <c r="B34" i="34"/>
  <c r="D46" i="34"/>
  <c r="B41" i="34"/>
  <c r="D44" i="34"/>
  <c r="L18" i="34"/>
  <c r="E23" i="34"/>
  <c r="F55" i="34" s="1"/>
  <c r="B45" i="34"/>
  <c r="F23" i="34"/>
  <c r="F57" i="34" s="1"/>
  <c r="U21" i="34" l="1"/>
  <c r="U20" i="34"/>
  <c r="U14" i="34"/>
  <c r="U12" i="34"/>
  <c r="U15" i="34"/>
  <c r="U19" i="34"/>
  <c r="U13" i="34"/>
  <c r="U16" i="34"/>
  <c r="U11" i="34"/>
  <c r="Z19" i="34"/>
  <c r="Z15" i="34"/>
  <c r="Z11" i="34"/>
  <c r="Z20" i="34"/>
  <c r="Z13" i="34"/>
  <c r="Z16" i="34"/>
  <c r="Z12" i="34"/>
  <c r="Z21" i="34"/>
  <c r="Z14" i="34"/>
  <c r="S21" i="34"/>
  <c r="S15" i="34"/>
  <c r="S11" i="34"/>
  <c r="S20" i="34"/>
  <c r="S8" i="34"/>
  <c r="S13" i="34"/>
  <c r="S16" i="34"/>
  <c r="X20" i="34"/>
  <c r="S14" i="34"/>
  <c r="S19" i="34"/>
  <c r="S7" i="34"/>
  <c r="S12" i="34"/>
  <c r="X7" i="34"/>
  <c r="X15" i="34"/>
  <c r="X11" i="34"/>
  <c r="X14" i="34"/>
  <c r="X19" i="34"/>
  <c r="X13" i="34"/>
  <c r="X16" i="34"/>
  <c r="X12" i="34"/>
  <c r="X21" i="34"/>
  <c r="X8" i="34"/>
  <c r="AB8" i="34" s="1"/>
  <c r="X22" i="34"/>
  <c r="S22" i="34"/>
  <c r="U9" i="34"/>
  <c r="AB19" i="34"/>
  <c r="Z9" i="34"/>
  <c r="AB9" i="34" s="1"/>
  <c r="AB20" i="34"/>
  <c r="X17" i="34"/>
  <c r="AB17" i="34" s="1"/>
  <c r="S18" i="34"/>
  <c r="X18" i="34"/>
  <c r="AB18" i="34" s="1"/>
  <c r="S5" i="34"/>
  <c r="AB7" i="34"/>
  <c r="X5" i="34"/>
  <c r="I9" i="30"/>
  <c r="D20" i="30" l="1"/>
  <c r="AB11" i="34"/>
  <c r="AB13" i="34"/>
  <c r="AB16" i="34"/>
  <c r="AB12" i="34"/>
  <c r="AB14" i="34"/>
  <c r="AB15" i="34"/>
  <c r="AB21" i="34"/>
  <c r="AB5" i="34"/>
  <c r="D47" i="34"/>
  <c r="D48" i="34" s="1"/>
  <c r="D55" i="34" s="1"/>
  <c r="P22" i="34"/>
  <c r="Z22" i="34" l="1"/>
  <c r="U22" i="34"/>
  <c r="U23" i="34" s="1"/>
  <c r="J4" i="35" s="1"/>
  <c r="D13" i="30"/>
  <c r="B22" i="30" s="1" a="1"/>
  <c r="B22" i="30" s="1"/>
  <c r="G12" i="30" s="1"/>
  <c r="D6" i="35" s="1"/>
  <c r="C13" i="30"/>
  <c r="B13" i="30"/>
  <c r="E12" i="30"/>
  <c r="I11" i="30"/>
  <c r="G11" i="30"/>
  <c r="E11" i="30"/>
  <c r="I10" i="30"/>
  <c r="G10" i="30"/>
  <c r="E10" i="30"/>
  <c r="G9" i="30"/>
  <c r="E9" i="30"/>
  <c r="G8" i="30"/>
  <c r="E8" i="30"/>
  <c r="E7" i="30"/>
  <c r="E6" i="30"/>
  <c r="G13" i="30" l="1"/>
  <c r="D57" i="34"/>
  <c r="D22" i="30" a="1"/>
  <c r="D22" i="30" s="1"/>
  <c r="I12" i="30" s="1"/>
  <c r="I6" i="35" s="1"/>
  <c r="E13" i="30"/>
  <c r="I13" i="30" l="1"/>
  <c r="Z23" i="34"/>
  <c r="D59" i="34" l="1"/>
  <c r="K4" i="35"/>
  <c r="H6" i="35"/>
  <c r="C6" i="35"/>
  <c r="B28" i="14"/>
  <c r="B10" i="14" l="1"/>
  <c r="H8" i="14"/>
  <c r="B20" i="14" l="1"/>
  <c r="B31" i="14"/>
  <c r="E5" i="14"/>
  <c r="E8" i="14"/>
  <c r="E3" i="14"/>
  <c r="D10" i="14"/>
  <c r="C10" i="14"/>
  <c r="E9" i="14"/>
  <c r="D31" i="14"/>
  <c r="D30" i="14"/>
  <c r="E7" i="14"/>
  <c r="B29" i="14"/>
  <c r="E6" i="14"/>
  <c r="J6" i="14"/>
  <c r="J5" i="14"/>
  <c r="E4" i="14"/>
  <c r="H4" i="14"/>
  <c r="H3" i="14"/>
  <c r="B15" i="14" l="1"/>
  <c r="B22" i="14" s="1" a="1"/>
  <c r="B22" i="14" s="1"/>
  <c r="H9" i="14" s="1"/>
  <c r="B32" i="14" s="1"/>
  <c r="D4" i="35" s="1"/>
  <c r="B26" i="14"/>
  <c r="B27" i="14"/>
  <c r="B16" i="14"/>
  <c r="D28" i="14"/>
  <c r="D17" i="14"/>
  <c r="D22" i="14" s="1" a="1"/>
  <c r="D22" i="14" s="1"/>
  <c r="J9" i="14" s="1"/>
  <c r="D29" i="14"/>
  <c r="D18" i="14"/>
  <c r="B30" i="14"/>
  <c r="B19" i="14"/>
  <c r="E10" i="14"/>
  <c r="B33" i="14" l="1"/>
  <c r="C4" i="35" s="1"/>
  <c r="D32" i="14"/>
  <c r="J10" i="14"/>
  <c r="D33" i="14" l="1"/>
  <c r="H4" i="35" s="1"/>
  <c r="I4" i="35"/>
  <c r="H10" i="14"/>
  <c r="B47" i="34" l="1"/>
  <c r="B48" i="34" s="1"/>
  <c r="C55" i="34" s="1"/>
  <c r="J23" i="34"/>
  <c r="L23" i="34" l="1"/>
  <c r="P23" i="34"/>
  <c r="N23" i="34"/>
  <c r="S23" i="34" l="1"/>
  <c r="C57" i="34" l="1"/>
  <c r="E4" i="35"/>
  <c r="AB22" i="34"/>
  <c r="AB23" i="34" s="1"/>
  <c r="X23" i="34" l="1"/>
  <c r="F59" i="34"/>
  <c r="C59" i="34" l="1"/>
  <c r="F4" i="3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<sst xmlns="http://schemas.openxmlformats.org/spreadsheetml/2006/main" count="385" uniqueCount="216">
  <si>
    <t>Cash</t>
  </si>
  <si>
    <t>Total</t>
  </si>
  <si>
    <t>Date</t>
  </si>
  <si>
    <t>Capital Call</t>
  </si>
  <si>
    <t>Purchase</t>
  </si>
  <si>
    <t>Terminal Value</t>
  </si>
  <si>
    <t>Distribution</t>
  </si>
  <si>
    <t>Sale</t>
  </si>
  <si>
    <t>IRR</t>
  </si>
  <si>
    <t>Cash Allocation</t>
  </si>
  <si>
    <t>Total Fund</t>
  </si>
  <si>
    <t>Description</t>
  </si>
  <si>
    <t>XIRR</t>
  </si>
  <si>
    <t>with Cash</t>
  </si>
  <si>
    <t>Assignment</t>
  </si>
  <si>
    <t>=H3+B3</t>
  </si>
  <si>
    <t>=H4+B4</t>
  </si>
  <si>
    <t>=H5+B5</t>
  </si>
  <si>
    <t>=H6+B6</t>
  </si>
  <si>
    <t>=H7+B7</t>
  </si>
  <si>
    <t>=H8+B8</t>
  </si>
  <si>
    <t>=H9+B9</t>
  </si>
  <si>
    <t xml:space="preserve">Carve-out </t>
  </si>
  <si>
    <t>=D3</t>
  </si>
  <si>
    <t>=D4</t>
  </si>
  <si>
    <t>=D5</t>
  </si>
  <si>
    <t>=D6</t>
  </si>
  <si>
    <t>=D7</t>
  </si>
  <si>
    <t>=D8</t>
  </si>
  <si>
    <t xml:space="preserve">Cash Allocation Terminal Value </t>
  </si>
  <si>
    <t>=C5+J5</t>
  </si>
  <si>
    <t>=C6+J6</t>
  </si>
  <si>
    <t>=C7+J7</t>
  </si>
  <si>
    <t>=C8+J8</t>
  </si>
  <si>
    <t>=C9+J9</t>
  </si>
  <si>
    <t xml:space="preserve">Returns for   </t>
  </si>
  <si>
    <t>Strategy 1</t>
  </si>
  <si>
    <t>Strategy 2</t>
  </si>
  <si>
    <t>Strategy-Weighted</t>
  </si>
  <si>
    <t xml:space="preserve">Strategy 1 </t>
  </si>
  <si>
    <t xml:space="preserve">Strategy 2 </t>
  </si>
  <si>
    <t>Purchase Strategy 1</t>
  </si>
  <si>
    <t>Purchase Strategy 2</t>
  </si>
  <si>
    <t>Sale Strategy 1</t>
  </si>
  <si>
    <t>Strategy 1 with Cash</t>
  </si>
  <si>
    <t>Strategy 2 with Cash</t>
  </si>
  <si>
    <t>Returns for Strategies</t>
  </si>
  <si>
    <t>=-SUMPRODUCT((1+D10)^((MAX(A15:A21)-A15:A21)/365)*B15:B21)</t>
  </si>
  <si>
    <t>=-SUMPRODUCT((1+D10)^((MAX(A15:A21)-A15:A21)/365)*D15:D21)</t>
  </si>
  <si>
    <t>=B22</t>
  </si>
  <si>
    <t>=D22</t>
  </si>
  <si>
    <t>=H3</t>
  </si>
  <si>
    <t>=H4</t>
  </si>
  <si>
    <t>=H5</t>
  </si>
  <si>
    <t>=H6</t>
  </si>
  <si>
    <t>=H7</t>
  </si>
  <si>
    <t>=H8</t>
  </si>
  <si>
    <t>Input for Formula</t>
  </si>
  <si>
    <t>=J5</t>
  </si>
  <si>
    <t>=J6</t>
  </si>
  <si>
    <t>=J7</t>
  </si>
  <si>
    <t>=J8</t>
  </si>
  <si>
    <t>Strategic cash allocation</t>
  </si>
  <si>
    <t>=XIRR(H3:H9,A3:A9)</t>
  </si>
  <si>
    <t>=XIRR(J5:J9,A5:A9)</t>
  </si>
  <si>
    <t>=XIRR(B26:B32,A26:A32)</t>
  </si>
  <si>
    <t>=XIRR(D28:D32,A28:A32)</t>
  </si>
  <si>
    <t>=B8</t>
  </si>
  <si>
    <t>=B9</t>
  </si>
  <si>
    <t>=B10</t>
  </si>
  <si>
    <t>=B11</t>
  </si>
  <si>
    <t>=B12+B22</t>
  </si>
  <si>
    <t>=C9*(1+C1)</t>
  </si>
  <si>
    <t>=B7*(1+C1)</t>
  </si>
  <si>
    <t>=C10</t>
  </si>
  <si>
    <t>=C11</t>
  </si>
  <si>
    <t>=C12+D22</t>
  </si>
  <si>
    <t>=G7-B7</t>
  </si>
  <si>
    <t>=I9-C9</t>
  </si>
  <si>
    <t>=-SUMPRODUCT((1+D13)^((MAX(A19:A21)-A19:A21)/365)*B19:B21)</t>
  </si>
  <si>
    <t>=-SUMPRODUCT((1+D13)^((MAX(A19:A21)-A19:A21)/365)*D19:D21)</t>
  </si>
  <si>
    <t xml:space="preserve">gross with cash </t>
  </si>
  <si>
    <t xml:space="preserve">gross excl cash </t>
  </si>
  <si>
    <t>Without Fees</t>
  </si>
  <si>
    <t>Capital call for fees</t>
  </si>
  <si>
    <t>Capital Call for investment</t>
  </si>
  <si>
    <t>With Cash</t>
  </si>
  <si>
    <t>Net Return</t>
  </si>
  <si>
    <t>Net</t>
  </si>
  <si>
    <t>Gross</t>
  </si>
  <si>
    <t>Gross Return</t>
  </si>
  <si>
    <t>With Allocated Fees (Actual)</t>
  </si>
  <si>
    <t>Capital call for investment</t>
  </si>
  <si>
    <t>=B36</t>
  </si>
  <si>
    <t>=B5+J5</t>
  </si>
  <si>
    <t>=B6+J6</t>
  </si>
  <si>
    <t>=B17+J17</t>
  </si>
  <si>
    <t>=B18+J18</t>
  </si>
  <si>
    <t>=B22+J22</t>
  </si>
  <si>
    <t>=XIRR(L5:L22,$A$5:$A$22)</t>
  </si>
  <si>
    <t>=XIRR(J5:J22,$A$5:$A$22)</t>
  </si>
  <si>
    <t>=L5</t>
  </si>
  <si>
    <t>=L6</t>
  </si>
  <si>
    <t>=L9</t>
  </si>
  <si>
    <t>=L10</t>
  </si>
  <si>
    <t>=L17</t>
  </si>
  <si>
    <t>=L18</t>
  </si>
  <si>
    <t>=D9</t>
  </si>
  <si>
    <t>=D10</t>
  </si>
  <si>
    <t xml:space="preserve"> </t>
  </si>
  <si>
    <t>=D36</t>
  </si>
  <si>
    <t>=XIRR(U9:U22,$A$9:$A$22)</t>
  </si>
  <si>
    <t>Strategy 1 and 2</t>
  </si>
  <si>
    <t>=XIRR(S5:S22,$A$5:$A$22)</t>
  </si>
  <si>
    <t>=XIRR(X5:X22,$A$5:$A$22)</t>
  </si>
  <si>
    <t>=P9</t>
  </si>
  <si>
    <t>=P10</t>
  </si>
  <si>
    <t>=P17</t>
  </si>
  <si>
    <t>=P18</t>
  </si>
  <si>
    <t>=X5+Z5</t>
  </si>
  <si>
    <t>=X6+Z6</t>
  </si>
  <si>
    <t>=X7+Z7</t>
  </si>
  <si>
    <t>=X12+Z12</t>
  </si>
  <si>
    <t>=X13+Z13</t>
  </si>
  <si>
    <t>=X14+Z14</t>
  </si>
  <si>
    <t>=X15+Z15</t>
  </si>
  <si>
    <t>=X16+Z16</t>
  </si>
  <si>
    <t>=X17+Z17</t>
  </si>
  <si>
    <t>=X18+Z18</t>
  </si>
  <si>
    <t>=X19+Z19</t>
  </si>
  <si>
    <t>=X20+Z20</t>
  </si>
  <si>
    <t>=X21+Z21</t>
  </si>
  <si>
    <t>=X8+Z8</t>
  </si>
  <si>
    <t>=X9+Z9</t>
  </si>
  <si>
    <t>=X10+Z10</t>
  </si>
  <si>
    <t>=X11+Z11</t>
  </si>
  <si>
    <t>=X22+Z22</t>
  </si>
  <si>
    <t>=XIRR(Z9:Z22,$A$9:$A$22)</t>
  </si>
  <si>
    <t>=XIRR(AB5:AB22,$A$5:$A$22)</t>
  </si>
  <si>
    <t xml:space="preserve">Total Fund </t>
  </si>
  <si>
    <t xml:space="preserve"> With Actual Fees</t>
  </si>
  <si>
    <t>=D17</t>
  </si>
  <si>
    <t>=D18</t>
  </si>
  <si>
    <t>=XIRR(N9:N22,A9:A22)</t>
  </si>
  <si>
    <t>=C9+N9</t>
  </si>
  <si>
    <t>=C10+N10</t>
  </si>
  <si>
    <t>=C22+N22</t>
  </si>
  <si>
    <t>=XIRR(P9:P22,$A$9:$A$22)</t>
  </si>
  <si>
    <t>=J9</t>
  </si>
  <si>
    <t>=J10</t>
  </si>
  <si>
    <t>=J17</t>
  </si>
  <si>
    <t>=J18</t>
  </si>
  <si>
    <t>=-SUMPRODUCT((1+D23)^((MAX(A29:A35)-A29:A35)/365)*B29:B35)</t>
  </si>
  <si>
    <t>=-SUMPRODUCT((1+D23)^((MAX(A29:A35)-A29:A35)/365)*D29:D35)</t>
  </si>
  <si>
    <t>=N9</t>
  </si>
  <si>
    <t>=N10</t>
  </si>
  <si>
    <t>=N17</t>
  </si>
  <si>
    <t>=N18</t>
  </si>
  <si>
    <t>=L22</t>
  </si>
  <si>
    <t>=P22</t>
  </si>
  <si>
    <t>Model fees</t>
  </si>
  <si>
    <t>net of actual fees, with cash</t>
  </si>
  <si>
    <t>net of model fees, with cash</t>
  </si>
  <si>
    <t>With Model Fees</t>
  </si>
  <si>
    <t>excl cash</t>
  </si>
  <si>
    <t>=$Y$1/4*SUM($L$5:L7)</t>
  </si>
  <si>
    <t>=$Y$1/4*SUM($L$5:L8)</t>
  </si>
  <si>
    <t>=$Y$1/4*SUM($L$5:L11)</t>
  </si>
  <si>
    <t>=$Y$1/4*SUM($L$5:L12)</t>
  </si>
  <si>
    <t>=$Y$1/4*SUM($L$5:L13)</t>
  </si>
  <si>
    <t>=$Y$1/4*SUM($L$5:L14)</t>
  </si>
  <si>
    <t>=$Y$1/4*SUM($L$5:L16)</t>
  </si>
  <si>
    <t>=$Y$1/4*SUM($L$5:L21)</t>
  </si>
  <si>
    <t>=$Y$1/4*SUM($P$9:P11)</t>
  </si>
  <si>
    <t>=$Y$1/4*SUM($P$9:P12)</t>
  </si>
  <si>
    <t>=$Y$1/4*SUM($P$9:P13)</t>
  </si>
  <si>
    <t>=$Y$1/4*SUM($P$9:P14)</t>
  </si>
  <si>
    <t>=$Y$1/4*SUM($P$9:P15)</t>
  </si>
  <si>
    <t>=$Y$1/4*SUM($P$9:P16)</t>
  </si>
  <si>
    <t>=$Y$1/4*SUM($P$9:P19)</t>
  </si>
  <si>
    <t>=$Y$1/4*SUM($P$9:P20)</t>
  </si>
  <si>
    <t>=$Y$1/4*SUM($P$9:P21)</t>
  </si>
  <si>
    <t>Return</t>
  </si>
  <si>
    <t>Assigned Cash Allocation</t>
  </si>
  <si>
    <t>Strategic Cash Allocation</t>
  </si>
  <si>
    <t>Strategy 1 Carve Out</t>
  </si>
  <si>
    <t>Strategy 2 Carve Out</t>
  </si>
  <si>
    <t>Net Return (Actual Fees)</t>
  </si>
  <si>
    <t>Net Return (Model Fees)</t>
  </si>
  <si>
    <t>Method #</t>
  </si>
  <si>
    <t>=XIRR(G7:G12,$A$7:$A$12)</t>
  </si>
  <si>
    <t>=XIRR(I9:I12,$A$9:$A$12)</t>
  </si>
  <si>
    <t>=$Y$1/4*SUM($L$5:L15)</t>
  </si>
  <si>
    <t>=$Y$1/4*SUM($L$5:L19)</t>
  </si>
  <si>
    <t>=$Y$1/4*SUM($L$5:L20)</t>
  </si>
  <si>
    <t>=F7*(SUM($L$5:L7)/(SUM($L$5:L7)+SUM($P$5:P7)))</t>
  </si>
  <si>
    <t>=F8*(SUM($L$5:L8)/(SUM($L$5:L8)+SUM($P$5:P8)))</t>
  </si>
  <si>
    <t>=F11*(SUM($L$5:L11)/(SUM($L$5:L11)+SUM($P$5:P11)))</t>
  </si>
  <si>
    <t>=F12*(SUM($L$5:L12)/(SUM($L$5:L12)+SUM($P$5:P12)))</t>
  </si>
  <si>
    <t>=F13*(SUM($L$5:L13)/(SUM($L$5:L13)+SUM($P$5:P13)))</t>
  </si>
  <si>
    <t>=F14*(SUM($L$5:L14)/(SUM($L$5:L14)+SUM($P$5:P14)))</t>
  </si>
  <si>
    <t>=F15*(SUM($L$5:L15)/(SUM($L$5:L15)+SUM($P$5:P15)))</t>
  </si>
  <si>
    <t>=F16*(SUM($L$5:L16)/(SUM($L$5:L16)+SUM($P$5:P16)))</t>
  </si>
  <si>
    <t>=F19*(SUM($L$5:L19)/(SUM($L$5:L19)+SUM($P$5:P19)))</t>
  </si>
  <si>
    <t>=F20*(SUM($L$5:L20)/(SUM($L$5:L20)+SUM($P$5:P20)))</t>
  </si>
  <si>
    <t>=F21*(SUM($L$5:L21)/(SUM($L$5:L21)+SUM($P$5:P21)))</t>
  </si>
  <si>
    <t>=F11*(SUM($P$5:P11)/(SUM($L$5:L11)+SUM($P$5:P11)))</t>
  </si>
  <si>
    <t>=F12*(SUM($P$5:P12)/(SUM($L$5:L12)+SUM($P$5:P12)))</t>
  </si>
  <si>
    <t>=F13*(SUM($P$5:P13)/(SUM($L$5:L13)+SUM($P$5:P13)))</t>
  </si>
  <si>
    <t>=F14*(SUM($P$5:P14)/(SUM($L$5:L14)+SUM($P$5:P14)))</t>
  </si>
  <si>
    <t>=F15*(SUM($P$5:P15)/(SUM($L$5:L15)+SUM($P$5:P15)))</t>
  </si>
  <si>
    <t>=F16*(SUM($P$5:P16)/(SUM($L$5:L16)+SUM($P$5:P16)))</t>
  </si>
  <si>
    <t>=F19*(SUM($P$5:P19)/(SUM($L$5:L19)+SUM($P$5:P19)))</t>
  </si>
  <si>
    <t>=F20*(SUM($P$5:P20)/(SUM($L$5:L20)+SUM($P$5:P20)))</t>
  </si>
  <si>
    <t>=F21*(SUM($P$5:P21)/(SUM($L$5:L21)+SUM($P$5:P21)))</t>
  </si>
  <si>
    <t>The content in this spreadsheet is for informational purposes only. You should not construe any such information or other material as legal, tax, investment, financial, or other advice. You alone assume the sole responsibility of evaluating the merits and risks associated with the use of any information or other Content on the Site before making any decisions based on such information or other Content. You agree not to hold CFA Institute or its subsidiaries liable for any possible claim arising from any decision you make based on information or content made available to you through this spreadsheet.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</si>
</sst>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8"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9C5700"/>
      <name val="Calibri"/>
      <family val="2"/>
      <scheme val="minor"/>
    </font>
    <font>
      <sz val="8"/>
      <name val="Calibri"/>
      <family val="2"/>
      <scheme val="minor"/>
    </font>
    <font>
      <b/>
      <u/>
      <sz val="11"/>
      <color theme="1"/>
      <name val="Calibri"/>
      <family val="2"/>
      <scheme val="minor"/>
    </font>
    <font>
      <sz val="14"/>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rgb="FFFFEB9C"/>
      </patternFill>
    </fill>
    <fill>
      <patternFill patternType="solid">
        <fgColor theme="8"/>
        <bgColor indexed="64"/>
      </patternFill>
    </fill>
    <fill>
      <patternFill patternType="solid">
        <fgColor theme="4" tint="0.59999389629810485"/>
        <bgColor indexed="64"/>
      </patternFill>
    </fill>
  </fills>
  <borders count="5">
    <border>
      <left/>
      <right/>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right/>
      <top style="thin">
        <color indexed="64"/>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3" borderId="0" applyNumberFormat="0" applyBorder="0" applyAlignment="0" applyProtection="0"/>
  </cellStyleXfs>
  <cellXfs count="111">
    <xf numFmtId="0" fontId="0" fillId="0" borderId="0" xfId="0"/>
    <xf numFmtId="164" fontId="0" fillId="0" borderId="0" xfId="0" applyNumberFormat="1"/>
    <xf numFmtId="10" fontId="0" fillId="0" borderId="0" xfId="2" applyNumberFormat="1" applyFont="1"/>
    <xf numFmtId="164" fontId="0" fillId="0" borderId="0" xfId="1" applyNumberFormat="1" applyFont="1" applyBorder="1"/>
    <xf numFmtId="0" fontId="2" fillId="0" borderId="0" xfId="0" applyFont="1"/>
    <xf numFmtId="0" fontId="0" fillId="0" borderId="0" xfId="0" applyBorder="1" applyAlignment="1">
      <alignment horizontal="center"/>
    </xf>
    <xf numFmtId="0" fontId="0" fillId="0" borderId="2" xfId="0" applyBorder="1"/>
    <xf numFmtId="164" fontId="0" fillId="0" borderId="2" xfId="1" applyNumberFormat="1" applyFont="1" applyBorder="1"/>
    <xf numFmtId="0" fontId="2" fillId="0" borderId="2" xfId="0" applyFont="1" applyBorder="1" applyAlignment="1">
      <alignment horizontal="center"/>
    </xf>
    <xf numFmtId="0" fontId="2" fillId="0" borderId="0" xfId="0" applyFont="1" applyAlignment="1">
      <alignment horizontal="center"/>
    </xf>
    <xf numFmtId="0" fontId="2" fillId="0" borderId="0" xfId="0" applyFont="1" applyBorder="1" applyAlignment="1">
      <alignment horizontal="center"/>
    </xf>
    <xf numFmtId="0" fontId="2" fillId="0" borderId="0" xfId="0" applyFont="1" applyAlignment="1">
      <alignment horizontal="center" wrapText="1"/>
    </xf>
    <xf numFmtId="164" fontId="0" fillId="2" borderId="3" xfId="1" applyNumberFormat="1" applyFont="1" applyFill="1" applyBorder="1"/>
    <xf numFmtId="14" fontId="0" fillId="0" borderId="0" xfId="0" applyNumberFormat="1" applyBorder="1"/>
    <xf numFmtId="0" fontId="0" fillId="0" borderId="2" xfId="0" applyBorder="1" applyAlignment="1">
      <alignment horizontal="center"/>
    </xf>
    <xf numFmtId="0" fontId="0" fillId="0" borderId="0" xfId="0" quotePrefix="1"/>
    <xf numFmtId="10" fontId="0" fillId="0" borderId="0" xfId="2" applyNumberFormat="1" applyFont="1" applyBorder="1"/>
    <xf numFmtId="0" fontId="0" fillId="0" borderId="0" xfId="0" applyBorder="1"/>
    <xf numFmtId="164" fontId="0" fillId="0" borderId="0" xfId="1" quotePrefix="1" applyNumberFormat="1" applyFont="1" applyBorder="1"/>
    <xf numFmtId="164" fontId="0" fillId="2" borderId="0" xfId="1" applyNumberFormat="1" applyFont="1" applyFill="1" applyBorder="1"/>
    <xf numFmtId="0" fontId="0" fillId="0" borderId="4" xfId="0" applyBorder="1"/>
    <xf numFmtId="14" fontId="0" fillId="0" borderId="4" xfId="0" applyNumberFormat="1" applyBorder="1"/>
    <xf numFmtId="164" fontId="0" fillId="0" borderId="4" xfId="1" applyNumberFormat="1" applyFont="1" applyBorder="1"/>
    <xf numFmtId="164" fontId="0" fillId="2" borderId="4" xfId="1" applyNumberFormat="1" applyFont="1" applyFill="1" applyBorder="1"/>
    <xf numFmtId="14" fontId="0" fillId="0" borderId="2" xfId="0" applyNumberFormat="1" applyBorder="1"/>
    <xf numFmtId="43" fontId="0" fillId="0" borderId="0" xfId="0" applyNumberFormat="1" applyBorder="1"/>
    <xf numFmtId="0" fontId="0" fillId="0" borderId="4" xfId="0" applyBorder="1" applyAlignment="1">
      <alignment horizontal="center"/>
    </xf>
    <xf numFmtId="0" fontId="0" fillId="0" borderId="0" xfId="0" applyAlignment="1"/>
    <xf numFmtId="164" fontId="0" fillId="0" borderId="0" xfId="0" applyNumberFormat="1" applyBorder="1"/>
    <xf numFmtId="164" fontId="0" fillId="0" borderId="4" xfId="0" applyNumberFormat="1" applyBorder="1"/>
    <xf numFmtId="164" fontId="0" fillId="0" borderId="2" xfId="0" applyNumberFormat="1" applyBorder="1"/>
    <xf numFmtId="43" fontId="0" fillId="0" borderId="0" xfId="1" applyFont="1" applyBorder="1"/>
    <xf numFmtId="164" fontId="2" fillId="0" borderId="0" xfId="0" applyNumberFormat="1" applyFont="1" applyAlignment="1">
      <alignment horizontal="center"/>
    </xf>
    <xf numFmtId="164" fontId="3" fillId="0" borderId="2" xfId="3" applyNumberFormat="1" applyFont="1" applyFill="1" applyBorder="1"/>
    <xf numFmtId="164" fontId="3" fillId="0" borderId="0" xfId="3" quotePrefix="1" applyNumberFormat="1" applyFont="1" applyFill="1" applyBorder="1"/>
    <xf numFmtId="0" fontId="0" fillId="0" borderId="0" xfId="0" applyFont="1"/>
    <xf numFmtId="14" fontId="0" fillId="0" borderId="0" xfId="0" applyNumberFormat="1" applyFont="1"/>
    <xf numFmtId="9" fontId="1" fillId="0" borderId="0" xfId="2" applyFont="1" applyBorder="1"/>
    <xf numFmtId="10" fontId="1" fillId="0" borderId="0" xfId="2" applyNumberFormat="1" applyFont="1"/>
    <xf numFmtId="0" fontId="0" fillId="0" borderId="0" xfId="0" applyFont="1" applyBorder="1"/>
    <xf numFmtId="14" fontId="0" fillId="0" borderId="4" xfId="0" applyNumberFormat="1" applyFont="1" applyBorder="1"/>
    <xf numFmtId="164" fontId="1" fillId="2" borderId="4" xfId="1" applyNumberFormat="1" applyFont="1" applyFill="1" applyBorder="1"/>
    <xf numFmtId="164" fontId="1" fillId="0" borderId="4" xfId="1" applyNumberFormat="1" applyFont="1" applyBorder="1"/>
    <xf numFmtId="0" fontId="0" fillId="0" borderId="4" xfId="0" applyFont="1" applyBorder="1" applyAlignment="1"/>
    <xf numFmtId="14" fontId="0" fillId="0" borderId="0" xfId="0" applyNumberFormat="1" applyFont="1" applyBorder="1"/>
    <xf numFmtId="164" fontId="1" fillId="0" borderId="0" xfId="1" applyNumberFormat="1" applyFont="1" applyBorder="1"/>
    <xf numFmtId="164" fontId="1" fillId="2" borderId="0" xfId="1" applyNumberFormat="1" applyFont="1" applyFill="1" applyBorder="1"/>
    <xf numFmtId="14" fontId="0" fillId="0" borderId="2" xfId="0" applyNumberFormat="1" applyFont="1" applyBorder="1"/>
    <xf numFmtId="164" fontId="1" fillId="0" borderId="2" xfId="1" applyNumberFormat="1" applyFont="1" applyBorder="1"/>
    <xf numFmtId="0" fontId="0" fillId="0" borderId="2" xfId="0" applyFont="1" applyBorder="1"/>
    <xf numFmtId="164" fontId="0" fillId="0" borderId="0" xfId="0" quotePrefix="1" applyNumberFormat="1" applyBorder="1"/>
    <xf numFmtId="0" fontId="2" fillId="0" borderId="0" xfId="0" applyFont="1" applyBorder="1" applyAlignment="1"/>
    <xf numFmtId="43" fontId="0" fillId="0" borderId="0" xfId="1" quotePrefix="1" applyFont="1" applyBorder="1"/>
    <xf numFmtId="165" fontId="0" fillId="0" borderId="0" xfId="2" applyNumberFormat="1" applyFont="1"/>
    <xf numFmtId="0" fontId="2" fillId="0" borderId="4" xfId="0" applyFont="1" applyBorder="1" applyAlignment="1">
      <alignment horizontal="center"/>
    </xf>
    <xf numFmtId="0" fontId="2" fillId="0" borderId="0" xfId="0" applyFont="1" applyAlignment="1">
      <alignment horizontal="center"/>
    </xf>
    <xf numFmtId="0" fontId="0" fillId="0" borderId="0" xfId="0" applyAlignment="1">
      <alignment horizontal="center"/>
    </xf>
    <xf numFmtId="43" fontId="0" fillId="0" borderId="0" xfId="1" applyFont="1"/>
    <xf numFmtId="10" fontId="0" fillId="0" borderId="0" xfId="2" quotePrefix="1" applyNumberFormat="1" applyFont="1" applyBorder="1"/>
    <xf numFmtId="43" fontId="0" fillId="0" borderId="0" xfId="1" quotePrefix="1" applyFont="1" applyAlignment="1"/>
    <xf numFmtId="0" fontId="0" fillId="0" borderId="0" xfId="0" quotePrefix="1" applyAlignment="1"/>
    <xf numFmtId="10" fontId="0" fillId="4" borderId="0" xfId="0" applyNumberFormat="1" applyFill="1"/>
    <xf numFmtId="0" fontId="2" fillId="4" borderId="0" xfId="0" applyFont="1" applyFill="1"/>
    <xf numFmtId="0" fontId="0" fillId="4" borderId="0" xfId="0" applyFill="1"/>
    <xf numFmtId="14" fontId="0" fillId="0" borderId="0" xfId="0" applyNumberFormat="1"/>
    <xf numFmtId="43" fontId="0" fillId="0" borderId="0" xfId="0" applyNumberFormat="1"/>
    <xf numFmtId="10" fontId="0" fillId="0" borderId="0" xfId="0" applyNumberFormat="1"/>
    <xf numFmtId="164" fontId="0" fillId="0" borderId="0" xfId="2" applyNumberFormat="1" applyFont="1"/>
    <xf numFmtId="164" fontId="0" fillId="0" borderId="2" xfId="1" quotePrefix="1" applyNumberFormat="1" applyFont="1" applyBorder="1"/>
    <xf numFmtId="164" fontId="0" fillId="0" borderId="0" xfId="1" quotePrefix="1" applyNumberFormat="1" applyFont="1" applyFill="1" applyBorder="1"/>
    <xf numFmtId="164" fontId="0" fillId="0" borderId="0" xfId="1" applyNumberFormat="1" applyFont="1" applyFill="1" applyBorder="1"/>
    <xf numFmtId="0" fontId="6" fillId="0" borderId="0" xfId="0" applyFont="1"/>
    <xf numFmtId="164" fontId="0" fillId="5" borderId="0" xfId="1" applyNumberFormat="1" applyFont="1" applyFill="1" applyBorder="1"/>
    <xf numFmtId="0" fontId="0" fillId="5" borderId="0" xfId="0" applyFill="1"/>
    <xf numFmtId="0" fontId="0" fillId="5" borderId="0" xfId="0" applyFill="1" applyAlignment="1">
      <alignment horizontal="center"/>
    </xf>
    <xf numFmtId="164" fontId="0" fillId="5" borderId="0" xfId="1" quotePrefix="1" applyNumberFormat="1" applyFont="1" applyFill="1" applyBorder="1"/>
    <xf numFmtId="0" fontId="0" fillId="5" borderId="0" xfId="0" quotePrefix="1" applyFill="1"/>
    <xf numFmtId="10" fontId="0" fillId="0" borderId="0" xfId="2" quotePrefix="1" applyNumberFormat="1" applyFont="1"/>
    <xf numFmtId="0" fontId="0" fillId="0" borderId="0" xfId="0" applyFill="1"/>
    <xf numFmtId="43" fontId="0" fillId="5" borderId="0" xfId="0" applyNumberFormat="1" applyFill="1"/>
    <xf numFmtId="10" fontId="2" fillId="0" borderId="0" xfId="0" applyNumberFormat="1" applyFont="1"/>
    <xf numFmtId="9" fontId="0" fillId="0" borderId="0" xfId="0" applyNumberFormat="1"/>
    <xf numFmtId="10" fontId="0" fillId="0" borderId="0" xfId="0" applyNumberFormat="1" applyFont="1"/>
    <xf numFmtId="164" fontId="0" fillId="0" borderId="0" xfId="0" quotePrefix="1" applyNumberFormat="1"/>
    <xf numFmtId="164" fontId="0" fillId="0" borderId="2" xfId="1" applyNumberFormat="1" applyFont="1" applyFill="1" applyBorder="1"/>
    <xf numFmtId="164" fontId="0" fillId="0" borderId="2" xfId="1" quotePrefix="1" applyNumberFormat="1" applyFont="1" applyFill="1" applyBorder="1"/>
    <xf numFmtId="164" fontId="0" fillId="0" borderId="0" xfId="0" applyNumberFormat="1" applyFill="1"/>
    <xf numFmtId="164" fontId="0" fillId="0" borderId="0" xfId="0" quotePrefix="1" applyNumberFormat="1" applyFill="1"/>
    <xf numFmtId="0" fontId="0" fillId="0" borderId="0" xfId="0" quotePrefix="1" applyFill="1"/>
    <xf numFmtId="164" fontId="0" fillId="0" borderId="0" xfId="0" applyNumberFormat="1" applyFill="1" applyBorder="1"/>
    <xf numFmtId="10" fontId="0" fillId="0" borderId="0" xfId="2" applyNumberFormat="1" applyFont="1" applyFill="1"/>
    <xf numFmtId="10" fontId="0" fillId="0" borderId="0" xfId="2" quotePrefix="1" applyNumberFormat="1" applyFont="1" applyFill="1"/>
    <xf numFmtId="10" fontId="0" fillId="0" borderId="0" xfId="2" applyNumberFormat="1" applyFont="1" applyFill="1" applyBorder="1"/>
    <xf numFmtId="164" fontId="0" fillId="0" borderId="2" xfId="0" quotePrefix="1" applyNumberFormat="1" applyFill="1" applyBorder="1"/>
    <xf numFmtId="164" fontId="0" fillId="0" borderId="4" xfId="0" applyNumberFormat="1" applyFill="1" applyBorder="1"/>
    <xf numFmtId="0" fontId="0" fillId="0" borderId="4" xfId="0" applyFill="1" applyBorder="1"/>
    <xf numFmtId="0" fontId="0" fillId="0" borderId="0" xfId="0" applyFill="1" applyBorder="1"/>
    <xf numFmtId="0" fontId="0" fillId="0" borderId="2" xfId="0" applyFill="1" applyBorder="1"/>
    <xf numFmtId="43" fontId="0" fillId="0" borderId="0" xfId="1" applyFont="1" applyFill="1"/>
    <xf numFmtId="43" fontId="0" fillId="0" borderId="0" xfId="1" quotePrefix="1" applyFont="1" applyFill="1"/>
    <xf numFmtId="43" fontId="0" fillId="0" borderId="0" xfId="1" quotePrefix="1" applyFont="1" applyFill="1" applyAlignment="1"/>
    <xf numFmtId="0" fontId="0" fillId="0" borderId="0" xfId="0" quotePrefix="1" applyFill="1" applyAlignment="1"/>
    <xf numFmtId="0" fontId="2" fillId="4" borderId="0" xfId="0" quotePrefix="1" applyFont="1" applyFill="1" applyAlignment="1">
      <alignment horizontal="right"/>
    </xf>
    <xf numFmtId="0" fontId="2" fillId="4" borderId="0" xfId="0" applyFont="1" applyFill="1" applyAlignment="1">
      <alignment horizontal="right"/>
    </xf>
    <xf numFmtId="0" fontId="2" fillId="0" borderId="2" xfId="0" applyFont="1" applyBorder="1" applyAlignment="1">
      <alignment horizontal="center" wrapText="1"/>
    </xf>
    <xf numFmtId="0" fontId="2" fillId="0" borderId="0" xfId="0" applyFont="1" applyAlignment="1">
      <alignment horizontal="center"/>
    </xf>
    <xf numFmtId="0" fontId="2" fillId="0" borderId="2" xfId="0" applyFont="1" applyBorder="1"/>
    <xf numFmtId="164" fontId="0" fillId="5" borderId="0" xfId="0" applyNumberFormat="1" applyFill="1" applyBorder="1"/>
    <xf numFmtId="0" fontId="7" fillId="0" borderId="0" xfId="0" applyFont="1" applyAlignment="1">
      <alignment vertical="center" wrapText="1"/>
    </xf>
    <xf numFmtId="0" fontId="2" fillId="0" borderId="0" xfId="0" applyFont="1" applyAlignment="1">
      <alignment horizontal="center"/>
    </xf>
    <xf numFmtId="0" fontId="2" fillId="0" borderId="1" xfId="0" applyFont="1" applyBorder="1" applyAlignment="1">
      <alignment horizontal="center"/>
    </xf>
  </cellXfs>
  <cellStyles count="4">
    <cellStyle name="Comma" xfId="1" builtinId="3"/>
    <cellStyle name="Neutral" xfId="3" builtinId="28"/>
    <cellStyle name="Normal" xfId="0" builtinId="0"/>
    <cellStyle name="Percent" xfId="2" builtinId="5"/>
  </cellStyles>
  <dxfs count="0"/>
  <tableStyles count="0" defaultTableStyle="TableStyleMedium2" defaultPivotStyle="PivotStyleLight16"/>
  <colors>
    <mruColors>
      <color rgb="FF0000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219075</xdr:colOff>
      <xdr:row>0</xdr:row>
      <xdr:rowOff>57150</xdr:rowOff>
    </xdr:from>
    <xdr:to>
      <xdr:col>15</xdr:col>
      <xdr:colOff>495300</xdr:colOff>
      <xdr:row>56</xdr:row>
      <xdr:rowOff>0</xdr:rowOff>
    </xdr:to>
    <xdr:sp macro="" textlink="">
      <xdr:nvSpPr>
        <xdr:cNvPr id="2" name="TextBox 1">
          <a:extLst>
            <a:ext uri="{FF2B5EF4-FFF2-40B4-BE49-F238E27FC236}">
              <a16:creationId xmlns:a16="http://schemas.microsoft.com/office/drawing/2014/main" id="{6A21E640-0709-4FD7-B394-22B5F04E34A9}"/>
            </a:ext>
          </a:extLst>
        </xdr:cNvPr>
        <xdr:cNvSpPr txBox="1"/>
      </xdr:nvSpPr>
      <xdr:spPr>
        <a:xfrm>
          <a:off x="219075" y="57150"/>
          <a:ext cx="9448800" cy="10658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nSpc>
              <a:spcPct val="107000"/>
            </a:lnSpc>
            <a:spcBef>
              <a:spcPts val="200"/>
            </a:spcBef>
            <a:spcAft>
              <a:spcPts val="0"/>
            </a:spcAft>
          </a:pPr>
          <a:r>
            <a:rPr lang="en-US" sz="1300" b="1">
              <a:solidFill>
                <a:srgbClr val="2F5496"/>
              </a:solidFill>
              <a:effectLst/>
              <a:latin typeface="Calibri" panose="020F0502020204030204" pitchFamily="34" charset="0"/>
              <a:ea typeface="MS Gothic" panose="020B0609070205080204" pitchFamily="49" charset="-128"/>
              <a:cs typeface="Times New Roman" panose="02020603050405020304" pitchFamily="18" charset="0"/>
            </a:rPr>
            <a:t>Introduction</a:t>
          </a:r>
          <a:endParaRPr lang="en-US" sz="1300" b="1">
            <a:solidFill>
              <a:srgbClr val="2F5496"/>
            </a:solidFill>
            <a:effectLst/>
            <a:latin typeface="Calibri Light" panose="020F0302020204030204" pitchFamily="34" charset="0"/>
            <a:ea typeface="MS Gothic" panose="020B0609070205080204" pitchFamily="49" charset="-128"/>
            <a:cs typeface="Times New Roman" panose="02020603050405020304" pitchFamily="18" charset="0"/>
          </a:endParaRPr>
        </a:p>
        <a:p>
          <a:pPr marL="0" marR="0">
            <a:lnSpc>
              <a:spcPct val="99000"/>
            </a:lnSpc>
            <a:spcBef>
              <a:spcPts val="5"/>
            </a:spcBef>
            <a:spcAft>
              <a:spcPts val="800"/>
            </a:spcAft>
            <a:tabLst>
              <a:tab pos="0" algn="l"/>
            </a:tabLst>
          </a:pPr>
          <a:r>
            <a:rPr lang="en-US" sz="1100">
              <a:effectLst/>
              <a:latin typeface="Calibri" panose="020F0502020204030204" pitchFamily="34" charset="0"/>
              <a:ea typeface="MS Mincho" panose="02020609040205080304" pitchFamily="49" charset="-128"/>
              <a:cs typeface="Times New Roman" panose="02020603050405020304" pitchFamily="18" charset="0"/>
            </a:rPr>
            <a:t>A carve-out included in a composite must include cash and any related income, with the cash accounted for separately or allocated synthetically. When a firm allocates cash to a carve-out, it must do so on a timely and consistent basis, and it must create carve-outs with allocated cash from all portfolios and portfolio segments within the firm managed to that strategy. </a:t>
          </a:r>
        </a:p>
        <a:p>
          <a:pPr marL="0" marR="0">
            <a:lnSpc>
              <a:spcPct val="99000"/>
            </a:lnSpc>
            <a:spcBef>
              <a:spcPts val="5"/>
            </a:spcBef>
            <a:spcAft>
              <a:spcPts val="800"/>
            </a:spcAft>
            <a:tabLst>
              <a:tab pos="0" algn="l"/>
            </a:tabLst>
          </a:pPr>
          <a:r>
            <a:rPr lang="en-US" sz="1100">
              <a:effectLst/>
              <a:latin typeface="Calibri" panose="020F0502020204030204" pitchFamily="34" charset="0"/>
              <a:ea typeface="MS Mincho" panose="02020609040205080304" pitchFamily="49" charset="-128"/>
              <a:cs typeface="Times New Roman" panose="02020603050405020304" pitchFamily="18" charset="0"/>
            </a:rPr>
            <a:t>The GIPS standards do not require a specific calculation methodology for synthetically allocating cash and any related income to carve-outs. The firm must develop a calculation methodology that generates performance that is not misleading, presents performance fairly, and is applied consistently. The firm must document policies and procedures for how cash is allocated to carve-outs on a composite-specific basis. </a:t>
          </a:r>
        </a:p>
        <a:p>
          <a:pPr marL="0" marR="0">
            <a:lnSpc>
              <a:spcPct val="107000"/>
            </a:lnSpc>
            <a:spcBef>
              <a:spcPts val="0"/>
            </a:spcBef>
            <a:spcAft>
              <a:spcPts val="800"/>
            </a:spcAft>
          </a:pPr>
          <a:r>
            <a:rPr lang="en-US" sz="1100">
              <a:effectLst/>
              <a:latin typeface="Calibri" panose="020F0502020204030204" pitchFamily="34" charset="0"/>
              <a:ea typeface="MS Mincho" panose="02020609040205080304" pitchFamily="49" charset="-128"/>
              <a:cs typeface="Times New Roman" panose="02020603050405020304" pitchFamily="18" charset="0"/>
            </a:rPr>
            <a:t>When a money-weighted return is calculated for a carve-out with allocated cash, there are several calculations to consider:</a:t>
          </a:r>
        </a:p>
        <a:p>
          <a:pPr marL="342900" marR="0" lvl="0" indent="-342900">
            <a:lnSpc>
              <a:spcPct val="107000"/>
            </a:lnSpc>
            <a:spcBef>
              <a:spcPts val="0"/>
            </a:spcBef>
            <a:spcAft>
              <a:spcPts val="0"/>
            </a:spcAft>
            <a:buFont typeface="Symbol" panose="05050102010706020507" pitchFamily="18" charset="2"/>
            <a:buChar char=""/>
          </a:pPr>
          <a:r>
            <a:rPr lang="en-US" sz="1100">
              <a:effectLst/>
              <a:latin typeface="Calibri" panose="020F0502020204030204" pitchFamily="34" charset="0"/>
              <a:ea typeface="MS Mincho" panose="02020609040205080304" pitchFamily="49" charset="-128"/>
              <a:cs typeface="Times New Roman" panose="02020603050405020304" pitchFamily="18" charset="0"/>
            </a:rPr>
            <a:t>Allocating cash, </a:t>
          </a:r>
        </a:p>
        <a:p>
          <a:pPr marL="342900" marR="0" lvl="0" indent="-342900">
            <a:lnSpc>
              <a:spcPct val="107000"/>
            </a:lnSpc>
            <a:spcBef>
              <a:spcPts val="0"/>
            </a:spcBef>
            <a:spcAft>
              <a:spcPts val="0"/>
            </a:spcAft>
            <a:buFont typeface="Symbol" panose="05050102010706020507" pitchFamily="18" charset="2"/>
            <a:buChar char=""/>
          </a:pPr>
          <a:r>
            <a:rPr lang="en-US" sz="1100">
              <a:effectLst/>
              <a:latin typeface="Calibri" panose="020F0502020204030204" pitchFamily="34" charset="0"/>
              <a:ea typeface="MS Mincho" panose="02020609040205080304" pitchFamily="49" charset="-128"/>
              <a:cs typeface="Times New Roman" panose="02020603050405020304" pitchFamily="18" charset="0"/>
            </a:rPr>
            <a:t>Allocating income earned on cash, </a:t>
          </a:r>
        </a:p>
        <a:p>
          <a:pPr marL="342900" marR="0" lvl="0" indent="-342900">
            <a:lnSpc>
              <a:spcPct val="107000"/>
            </a:lnSpc>
            <a:spcBef>
              <a:spcPts val="0"/>
            </a:spcBef>
            <a:spcAft>
              <a:spcPts val="0"/>
            </a:spcAft>
            <a:buFont typeface="Symbol" panose="05050102010706020507" pitchFamily="18" charset="2"/>
            <a:buChar char=""/>
          </a:pPr>
          <a:r>
            <a:rPr lang="en-US" sz="1100">
              <a:effectLst/>
              <a:latin typeface="Calibri" panose="020F0502020204030204" pitchFamily="34" charset="0"/>
              <a:ea typeface="MS Mincho" panose="02020609040205080304" pitchFamily="49" charset="-128"/>
              <a:cs typeface="Times New Roman" panose="02020603050405020304" pitchFamily="18" charset="0"/>
            </a:rPr>
            <a:t>Calculating terminal value, and</a:t>
          </a:r>
        </a:p>
        <a:p>
          <a:pPr marL="342900" marR="0" lvl="0" indent="-342900">
            <a:lnSpc>
              <a:spcPct val="107000"/>
            </a:lnSpc>
            <a:spcBef>
              <a:spcPts val="0"/>
            </a:spcBef>
            <a:spcAft>
              <a:spcPts val="800"/>
            </a:spcAft>
            <a:buFont typeface="Symbol" panose="05050102010706020507" pitchFamily="18" charset="2"/>
            <a:buChar char=""/>
          </a:pPr>
          <a:r>
            <a:rPr lang="en-US" sz="1100">
              <a:effectLst/>
              <a:latin typeface="Calibri" panose="020F0502020204030204" pitchFamily="34" charset="0"/>
              <a:ea typeface="MS Mincho" panose="02020609040205080304" pitchFamily="49" charset="-128"/>
              <a:cs typeface="Times New Roman" panose="02020603050405020304" pitchFamily="18" charset="0"/>
            </a:rPr>
            <a:t>Net returns.</a:t>
          </a:r>
        </a:p>
        <a:p>
          <a:pPr marL="0" marR="0">
            <a:lnSpc>
              <a:spcPct val="99000"/>
            </a:lnSpc>
            <a:spcBef>
              <a:spcPts val="5"/>
            </a:spcBef>
            <a:spcAft>
              <a:spcPts val="800"/>
            </a:spcAft>
            <a:tabLst>
              <a:tab pos="0" algn="l"/>
            </a:tabLst>
          </a:pPr>
          <a:r>
            <a:rPr lang="en-US" sz="1100">
              <a:effectLst/>
              <a:latin typeface="Calibri" panose="020F0502020204030204" pitchFamily="34" charset="0"/>
              <a:ea typeface="MS Mincho" panose="02020609040205080304" pitchFamily="49" charset="-128"/>
              <a:cs typeface="Times New Roman" panose="02020603050405020304" pitchFamily="18" charset="0"/>
            </a:rPr>
            <a:t>Below are descriptions of some of the acceptable methods that may be used to calculate a return when allocating cash synthetically to a carve-out. The examples on the following tabs illustrate these calculations.  </a:t>
          </a:r>
        </a:p>
        <a:p>
          <a:pPr marL="0" marR="0">
            <a:lnSpc>
              <a:spcPct val="99000"/>
            </a:lnSpc>
            <a:spcBef>
              <a:spcPts val="5"/>
            </a:spcBef>
            <a:spcAft>
              <a:spcPts val="800"/>
            </a:spcAft>
            <a:tabLst>
              <a:tab pos="0" algn="l"/>
            </a:tabLst>
          </a:pPr>
          <a:r>
            <a:rPr lang="en-US" sz="1100">
              <a:effectLst/>
              <a:latin typeface="Calibri" panose="020F0502020204030204" pitchFamily="34" charset="0"/>
              <a:ea typeface="MS Mincho" panose="02020609040205080304" pitchFamily="49" charset="-128"/>
              <a:cs typeface="Times New Roman" panose="02020603050405020304" pitchFamily="18" charset="0"/>
            </a:rPr>
            <a:t>It is important for firms to be aware that when calculating returns for carve-outs, cash flows that are considered to be internal cash flows for the total portfolio may need to be treated as external cash flows at the carve-out level. For example, the sale of an investment would be considered an internal cash flow at the total portfolio level, but it must be treated like an external cash flow when calculating performance at the carve-out level (the sold assets are a cash flow out of the carve-out and the cash proceeds are an inflow to the cash segment). Therefore, firms must identify all transactions that are considered external cash flows for carve-outs. </a:t>
          </a:r>
        </a:p>
        <a:p>
          <a:pPr marL="0" marR="0">
            <a:lnSpc>
              <a:spcPct val="107000"/>
            </a:lnSpc>
            <a:spcBef>
              <a:spcPts val="200"/>
            </a:spcBef>
            <a:spcAft>
              <a:spcPts val="0"/>
            </a:spcAft>
          </a:pPr>
          <a:r>
            <a:rPr lang="en-US" sz="1300" b="1">
              <a:solidFill>
                <a:srgbClr val="2F5496"/>
              </a:solidFill>
              <a:effectLst/>
              <a:latin typeface="Calibri" panose="020F0502020204030204" pitchFamily="34" charset="0"/>
              <a:ea typeface="MS Gothic" panose="020B0609070205080204" pitchFamily="49" charset="-128"/>
              <a:cs typeface="Times New Roman" panose="02020603050405020304" pitchFamily="18" charset="0"/>
            </a:rPr>
            <a:t>Allocating Cash</a:t>
          </a:r>
          <a:endParaRPr lang="en-US" sz="1300" b="1">
            <a:solidFill>
              <a:srgbClr val="2F5496"/>
            </a:solidFill>
            <a:effectLst/>
            <a:latin typeface="Calibri Light" panose="020F0302020204030204" pitchFamily="34" charset="0"/>
            <a:ea typeface="MS Gothic" panose="020B0609070205080204" pitchFamily="49" charset="-128"/>
            <a:cs typeface="Times New Roman" panose="02020603050405020304" pitchFamily="18" charset="0"/>
          </a:endParaRPr>
        </a:p>
        <a:p>
          <a:pPr marL="0" marR="0">
            <a:lnSpc>
              <a:spcPct val="107000"/>
            </a:lnSpc>
            <a:spcBef>
              <a:spcPts val="0"/>
            </a:spcBef>
            <a:spcAft>
              <a:spcPts val="0"/>
            </a:spcAft>
          </a:pPr>
          <a:r>
            <a:rPr lang="en-US" sz="1100">
              <a:effectLst/>
              <a:latin typeface="Calibri" panose="020F0502020204030204" pitchFamily="34" charset="0"/>
              <a:ea typeface="MS Mincho" panose="02020609040205080304" pitchFamily="49" charset="-128"/>
              <a:cs typeface="Times New Roman" panose="02020603050405020304" pitchFamily="18" charset="0"/>
            </a:rPr>
            <a:t>Methods for allocating cash to portfolio-level carve-outs include the following:</a:t>
          </a:r>
        </a:p>
        <a:p>
          <a:pPr marL="342900" marR="0" lvl="0" indent="-342900">
            <a:lnSpc>
              <a:spcPct val="107000"/>
            </a:lnSpc>
            <a:spcBef>
              <a:spcPts val="0"/>
            </a:spcBef>
            <a:spcAft>
              <a:spcPts val="0"/>
            </a:spcAft>
            <a:buFont typeface="+mj-lt"/>
            <a:buAutoNum type="arabicPeriod"/>
          </a:pPr>
          <a:r>
            <a:rPr lang="en-US" sz="1100">
              <a:effectLst/>
              <a:latin typeface="Calibri" panose="020F0502020204030204" pitchFamily="34" charset="0"/>
              <a:ea typeface="MS Mincho" panose="02020609040205080304" pitchFamily="49" charset="-128"/>
              <a:cs typeface="Times New Roman" panose="02020603050405020304" pitchFamily="18" charset="0"/>
            </a:rPr>
            <a:t>Assigned Cash Allocations. Cash is allocated by assigning each capital call, distribution, or investment transaction to a specific carve-out. For example, when a $5mm capital call is made to invest in “Strategy 2,” that capital call would be designated for “Strategy 2.” </a:t>
          </a:r>
        </a:p>
        <a:p>
          <a:pPr marL="342900" marR="0" lvl="0" indent="-342900">
            <a:lnSpc>
              <a:spcPct val="107000"/>
            </a:lnSpc>
            <a:spcBef>
              <a:spcPts val="0"/>
            </a:spcBef>
            <a:spcAft>
              <a:spcPts val="800"/>
            </a:spcAft>
            <a:buFont typeface="+mj-lt"/>
            <a:buAutoNum type="arabicPeriod"/>
          </a:pPr>
          <a:r>
            <a:rPr lang="en-US" sz="1100">
              <a:effectLst/>
              <a:latin typeface="Calibri" panose="020F0502020204030204" pitchFamily="34" charset="0"/>
              <a:ea typeface="MS Mincho" panose="02020609040205080304" pitchFamily="49" charset="-128"/>
              <a:cs typeface="Times New Roman" panose="02020603050405020304" pitchFamily="18" charset="0"/>
            </a:rPr>
            <a:t>Strategic Cash Allocations. Cash is allocated by adding a strategic percentage of cash to the initial flow into the carve-out, and the same cash holding (plus income) is included in the terminal value. </a:t>
          </a:r>
        </a:p>
        <a:p>
          <a:pPr marL="0" marR="0">
            <a:lnSpc>
              <a:spcPct val="107000"/>
            </a:lnSpc>
            <a:spcBef>
              <a:spcPts val="200"/>
            </a:spcBef>
            <a:spcAft>
              <a:spcPts val="0"/>
            </a:spcAft>
          </a:pPr>
          <a:r>
            <a:rPr lang="en-US" sz="1300" b="1">
              <a:solidFill>
                <a:srgbClr val="2F5496"/>
              </a:solidFill>
              <a:effectLst/>
              <a:latin typeface="Calibri" panose="020F0502020204030204" pitchFamily="34" charset="0"/>
              <a:ea typeface="MS Gothic" panose="020B0609070205080204" pitchFamily="49" charset="-128"/>
              <a:cs typeface="Times New Roman" panose="02020603050405020304" pitchFamily="18" charset="0"/>
            </a:rPr>
            <a:t>Allocating Income Earned on Cash</a:t>
          </a:r>
          <a:endParaRPr lang="en-US" sz="1300" b="1">
            <a:solidFill>
              <a:srgbClr val="2F5496"/>
            </a:solidFill>
            <a:effectLst/>
            <a:latin typeface="Calibri Light" panose="020F0302020204030204" pitchFamily="34" charset="0"/>
            <a:ea typeface="MS Gothic" panose="020B0609070205080204" pitchFamily="49" charset="-128"/>
            <a:cs typeface="Times New Roman" panose="02020603050405020304" pitchFamily="18" charset="0"/>
          </a:endParaRPr>
        </a:p>
        <a:p>
          <a:pPr marL="0" marR="0">
            <a:lnSpc>
              <a:spcPct val="107000"/>
            </a:lnSpc>
            <a:spcBef>
              <a:spcPts val="0"/>
            </a:spcBef>
            <a:spcAft>
              <a:spcPts val="0"/>
            </a:spcAft>
          </a:pPr>
          <a:r>
            <a:rPr lang="en-US" sz="1100">
              <a:effectLst/>
              <a:latin typeface="Calibri" panose="020F0502020204030204" pitchFamily="34" charset="0"/>
              <a:ea typeface="MS Mincho" panose="02020609040205080304" pitchFamily="49" charset="-128"/>
              <a:cs typeface="Times New Roman" panose="02020603050405020304" pitchFamily="18" charset="0"/>
            </a:rPr>
            <a:t>Firms must determine which method they will use to allocate income. Possible options include:</a:t>
          </a:r>
        </a:p>
        <a:p>
          <a:pPr marL="342900" marR="0" lvl="0" indent="-342900">
            <a:lnSpc>
              <a:spcPct val="107000"/>
            </a:lnSpc>
            <a:spcBef>
              <a:spcPts val="0"/>
            </a:spcBef>
            <a:spcAft>
              <a:spcPts val="0"/>
            </a:spcAft>
            <a:buFont typeface="Symbol" panose="05050102010706020507" pitchFamily="18" charset="2"/>
            <a:buChar char=""/>
          </a:pPr>
          <a:r>
            <a:rPr lang="en-US" sz="1100">
              <a:effectLst/>
              <a:latin typeface="Calibri" panose="020F0502020204030204" pitchFamily="34" charset="0"/>
              <a:ea typeface="MS Mincho" panose="02020609040205080304" pitchFamily="49" charset="-128"/>
              <a:cs typeface="Times New Roman" panose="02020603050405020304" pitchFamily="18" charset="0"/>
            </a:rPr>
            <a:t>Calculate what the terminal value of cash with income should be based on the money weighted return of cash and the flows of the cash allocated to the carve-out. </a:t>
          </a:r>
        </a:p>
        <a:p>
          <a:pPr marL="342900" marR="0" lvl="0" indent="-342900">
            <a:lnSpc>
              <a:spcPct val="107000"/>
            </a:lnSpc>
            <a:spcBef>
              <a:spcPts val="0"/>
            </a:spcBef>
            <a:spcAft>
              <a:spcPts val="0"/>
            </a:spcAft>
            <a:buFont typeface="Symbol" panose="05050102010706020507" pitchFamily="18" charset="2"/>
            <a:buChar char=""/>
          </a:pPr>
          <a:r>
            <a:rPr lang="en-US" sz="1100">
              <a:effectLst/>
              <a:latin typeface="Calibri" panose="020F0502020204030204" pitchFamily="34" charset="0"/>
              <a:ea typeface="MS Mincho" panose="02020609040205080304" pitchFamily="49" charset="-128"/>
              <a:cs typeface="Times New Roman" panose="02020603050405020304" pitchFamily="18" charset="0"/>
            </a:rPr>
            <a:t>Allocate the gains on cash by asset weighting them across the carve-out strategies. </a:t>
          </a:r>
        </a:p>
        <a:p>
          <a:pPr marL="342900" marR="0" lvl="0" indent="-342900">
            <a:lnSpc>
              <a:spcPct val="107000"/>
            </a:lnSpc>
            <a:spcBef>
              <a:spcPts val="0"/>
            </a:spcBef>
            <a:spcAft>
              <a:spcPts val="800"/>
            </a:spcAft>
            <a:buFont typeface="Symbol" panose="05050102010706020507" pitchFamily="18" charset="2"/>
            <a:buChar char=""/>
          </a:pPr>
          <a:r>
            <a:rPr lang="en-US" sz="1100">
              <a:effectLst/>
              <a:latin typeface="Calibri" panose="020F0502020204030204" pitchFamily="34" charset="0"/>
              <a:ea typeface="MS Mincho" panose="02020609040205080304" pitchFamily="49" charset="-128"/>
              <a:cs typeface="Times New Roman" panose="02020603050405020304" pitchFamily="18" charset="0"/>
            </a:rPr>
            <a:t>Using the return of cash, calculate income payment distributions within the carve-out. </a:t>
          </a:r>
        </a:p>
        <a:p>
          <a:pPr marL="0" marR="0">
            <a:lnSpc>
              <a:spcPct val="107000"/>
            </a:lnSpc>
            <a:spcBef>
              <a:spcPts val="0"/>
            </a:spcBef>
            <a:spcAft>
              <a:spcPts val="800"/>
            </a:spcAft>
          </a:pPr>
          <a:r>
            <a:rPr lang="en-US" sz="1100">
              <a:effectLst/>
              <a:latin typeface="Calibri" panose="020F0502020204030204" pitchFamily="34" charset="0"/>
              <a:ea typeface="MS Mincho" panose="02020609040205080304" pitchFamily="49" charset="-128"/>
              <a:cs typeface="Times New Roman" panose="02020603050405020304" pitchFamily="18" charset="0"/>
            </a:rPr>
            <a:t>Within the examples, we use the first method for allocating income.</a:t>
          </a:r>
        </a:p>
        <a:p>
          <a:pPr marL="0" marR="0">
            <a:lnSpc>
              <a:spcPct val="107000"/>
            </a:lnSpc>
            <a:spcBef>
              <a:spcPts val="200"/>
            </a:spcBef>
            <a:spcAft>
              <a:spcPts val="0"/>
            </a:spcAft>
          </a:pPr>
          <a:r>
            <a:rPr lang="en-US" sz="1300" b="1">
              <a:solidFill>
                <a:srgbClr val="2F5496"/>
              </a:solidFill>
              <a:effectLst/>
              <a:latin typeface="Calibri" panose="020F0502020204030204" pitchFamily="34" charset="0"/>
              <a:ea typeface="MS Gothic" panose="020B0609070205080204" pitchFamily="49" charset="-128"/>
              <a:cs typeface="Times New Roman" panose="02020603050405020304" pitchFamily="18" charset="0"/>
            </a:rPr>
            <a:t>Calculating terminal value</a:t>
          </a:r>
          <a:endParaRPr lang="en-US" sz="1300" b="1">
            <a:solidFill>
              <a:srgbClr val="2F5496"/>
            </a:solidFill>
            <a:effectLst/>
            <a:latin typeface="Calibri Light" panose="020F0302020204030204" pitchFamily="34" charset="0"/>
            <a:ea typeface="MS Gothic" panose="020B0609070205080204" pitchFamily="49" charset="-128"/>
            <a:cs typeface="Times New Roman" panose="02020603050405020304" pitchFamily="18" charset="0"/>
          </a:endParaRPr>
        </a:p>
        <a:p>
          <a:pPr marL="0" marR="0">
            <a:lnSpc>
              <a:spcPct val="107000"/>
            </a:lnSpc>
            <a:spcBef>
              <a:spcPts val="0"/>
            </a:spcBef>
            <a:spcAft>
              <a:spcPts val="0"/>
            </a:spcAft>
          </a:pPr>
          <a:r>
            <a:rPr lang="en-US" sz="1100">
              <a:effectLst/>
              <a:latin typeface="Calibri" panose="020F0502020204030204" pitchFamily="34" charset="0"/>
              <a:ea typeface="MS Mincho" panose="02020609040205080304" pitchFamily="49" charset="-128"/>
              <a:cs typeface="Times New Roman" panose="02020603050405020304" pitchFamily="18" charset="0"/>
            </a:rPr>
            <a:t>Because terminal value is used as an input in the MWR calculation, the terminal value must include an estimate of allocated cash.</a:t>
          </a:r>
        </a:p>
        <a:p>
          <a:pPr marL="0" marR="0">
            <a:lnSpc>
              <a:spcPct val="107000"/>
            </a:lnSpc>
            <a:spcBef>
              <a:spcPts val="0"/>
            </a:spcBef>
            <a:spcAft>
              <a:spcPts val="800"/>
            </a:spcAft>
          </a:pPr>
          <a:r>
            <a:rPr lang="en-US" sz="1100">
              <a:effectLst/>
              <a:latin typeface="Calibri" panose="020F0502020204030204" pitchFamily="34" charset="0"/>
              <a:ea typeface="MS Mincho" panose="02020609040205080304" pitchFamily="49" charset="-128"/>
              <a:cs typeface="Times New Roman" panose="02020603050405020304" pitchFamily="18" charset="0"/>
            </a:rPr>
            <a:t> </a:t>
          </a:r>
        </a:p>
        <a:p>
          <a:pPr marL="0" marR="0">
            <a:lnSpc>
              <a:spcPct val="107000"/>
            </a:lnSpc>
            <a:spcBef>
              <a:spcPts val="200"/>
            </a:spcBef>
            <a:spcAft>
              <a:spcPts val="0"/>
            </a:spcAft>
          </a:pPr>
          <a:r>
            <a:rPr lang="en-US" sz="1300" b="1">
              <a:solidFill>
                <a:srgbClr val="2F5496"/>
              </a:solidFill>
              <a:effectLst/>
              <a:latin typeface="Calibri" panose="020F0502020204030204" pitchFamily="34" charset="0"/>
              <a:ea typeface="MS Gothic" panose="020B0609070205080204" pitchFamily="49" charset="-128"/>
              <a:cs typeface="Times New Roman" panose="02020603050405020304" pitchFamily="18" charset="0"/>
            </a:rPr>
            <a:t>Calculating Net Returns</a:t>
          </a:r>
          <a:endParaRPr lang="en-US" sz="1300" b="1">
            <a:solidFill>
              <a:srgbClr val="2F5496"/>
            </a:solidFill>
            <a:effectLst/>
            <a:latin typeface="Calibri Light" panose="020F0302020204030204" pitchFamily="34" charset="0"/>
            <a:ea typeface="MS Gothic" panose="020B0609070205080204" pitchFamily="49" charset="-128"/>
            <a:cs typeface="Times New Roman" panose="02020603050405020304" pitchFamily="18" charset="0"/>
          </a:endParaRPr>
        </a:p>
        <a:p>
          <a:pPr marL="0" marR="0">
            <a:lnSpc>
              <a:spcPct val="107000"/>
            </a:lnSpc>
            <a:spcBef>
              <a:spcPts val="0"/>
            </a:spcBef>
            <a:spcAft>
              <a:spcPts val="800"/>
            </a:spcAft>
          </a:pPr>
          <a:r>
            <a:rPr lang="en-US" sz="1100">
              <a:effectLst/>
              <a:latin typeface="Calibri" panose="020F0502020204030204" pitchFamily="34" charset="0"/>
              <a:ea typeface="MS Mincho" panose="02020609040205080304" pitchFamily="49" charset="-128"/>
              <a:cs typeface="Times New Roman" panose="02020603050405020304" pitchFamily="18" charset="0"/>
            </a:rPr>
            <a:t>Unlike time-weighted returns, where a model fee can easily be applied, firms will need to determine which method they will use to reflect fees in the money-weighted return calculation. Firms must develop a calculation methodology that generates performance that is not misleading, is applied consistently, and results in net returns that illustrate the impact of fees on returns.</a:t>
          </a:r>
        </a:p>
        <a:p>
          <a:pPr marL="0" marR="0">
            <a:lnSpc>
              <a:spcPct val="107000"/>
            </a:lnSpc>
            <a:spcBef>
              <a:spcPts val="0"/>
            </a:spcBef>
            <a:spcAft>
              <a:spcPts val="800"/>
            </a:spcAft>
          </a:pPr>
          <a:r>
            <a:rPr lang="en-US" sz="1100">
              <a:effectLst/>
              <a:latin typeface="Calibri" panose="020F0502020204030204" pitchFamily="34" charset="0"/>
              <a:ea typeface="MS Mincho" panose="02020609040205080304" pitchFamily="49" charset="-128"/>
              <a:cs typeface="Times New Roman" panose="02020603050405020304" pitchFamily="18" charset="0"/>
            </a:rPr>
            <a:t>Tab 3 includes two methods for calculating net returns, applied to the Assigned Cash Allocation methodology:</a:t>
          </a:r>
        </a:p>
        <a:p>
          <a:pPr marL="342900" marR="0" lvl="0" indent="-342900">
            <a:lnSpc>
              <a:spcPct val="107000"/>
            </a:lnSpc>
            <a:spcBef>
              <a:spcPts val="0"/>
            </a:spcBef>
            <a:spcAft>
              <a:spcPts val="0"/>
            </a:spcAft>
            <a:buFont typeface="Symbol" panose="05050102010706020507" pitchFamily="18" charset="2"/>
            <a:buChar char=""/>
          </a:pPr>
          <a:r>
            <a:rPr lang="en-US" sz="1100">
              <a:effectLst/>
              <a:latin typeface="Calibri" panose="020F0502020204030204" pitchFamily="34" charset="0"/>
              <a:ea typeface="MS Mincho" panose="02020609040205080304" pitchFamily="49" charset="-128"/>
              <a:cs typeface="Times New Roman" panose="02020603050405020304" pitchFamily="18" charset="0"/>
            </a:rPr>
            <a:t>Actual fees. The total portfolio fees are allocated to the carve-outs based on the amount invested in each carve-out strategy. Actual fee amounts are reflected as capital calls for fees, with no resulting increase in the terminal value. </a:t>
          </a:r>
        </a:p>
        <a:p>
          <a:pPr marL="342900" marR="0" lvl="0" indent="-342900">
            <a:lnSpc>
              <a:spcPct val="107000"/>
            </a:lnSpc>
            <a:spcBef>
              <a:spcPts val="0"/>
            </a:spcBef>
            <a:spcAft>
              <a:spcPts val="800"/>
            </a:spcAft>
            <a:buFont typeface="Symbol" panose="05050102010706020507" pitchFamily="18" charset="2"/>
            <a:buChar char=""/>
          </a:pPr>
          <a:r>
            <a:rPr lang="en-US" sz="1100">
              <a:effectLst/>
              <a:latin typeface="Calibri" panose="020F0502020204030204" pitchFamily="34" charset="0"/>
              <a:ea typeface="MS Mincho" panose="02020609040205080304" pitchFamily="49" charset="-128"/>
              <a:cs typeface="Times New Roman" panose="02020603050405020304" pitchFamily="18" charset="0"/>
            </a:rPr>
            <a:t>Model fees. Model fee amounts are calculated by multiplying the base fee by the cumulative amount invested in each strategy. These fee amounts are reflected as capital calls for fees, with no resulting increase in terminal value.  </a:t>
          </a:r>
        </a:p>
        <a:p>
          <a:pPr marL="0" marR="0">
            <a:lnSpc>
              <a:spcPct val="107000"/>
            </a:lnSpc>
            <a:spcBef>
              <a:spcPts val="0"/>
            </a:spcBef>
            <a:spcAft>
              <a:spcPts val="800"/>
            </a:spcAft>
          </a:pPr>
          <a:r>
            <a:rPr lang="en-US" sz="1100">
              <a:effectLst/>
              <a:latin typeface="Calibri" panose="020F0502020204030204" pitchFamily="34" charset="0"/>
              <a:ea typeface="MS Mincho" panose="02020609040205080304" pitchFamily="49" charset="-128"/>
              <a:cs typeface="Times New Roman" panose="02020603050405020304" pitchFamily="18" charset="0"/>
            </a:rPr>
            <a:t>The model fee example assumes that fees are charged based on capital that has been called and that there is no performance-based fee. </a:t>
          </a:r>
        </a:p>
        <a:p>
          <a:pPr marL="0" marR="0">
            <a:lnSpc>
              <a:spcPct val="107000"/>
            </a:lnSpc>
            <a:spcBef>
              <a:spcPts val="0"/>
            </a:spcBef>
            <a:spcAft>
              <a:spcPts val="800"/>
            </a:spcAft>
          </a:pPr>
          <a:r>
            <a:rPr lang="en-US" sz="1100">
              <a:effectLst/>
              <a:latin typeface="Calibri" panose="020F0502020204030204" pitchFamily="34" charset="0"/>
              <a:ea typeface="MS Mincho" panose="02020609040205080304" pitchFamily="49" charset="-128"/>
              <a:cs typeface="Times New Roman" panose="02020603050405020304" pitchFamily="18" charset="0"/>
            </a:rPr>
            <a:t>Since it is not possible to address all of the ways that fees may be charged, firms may need to adjust these methodologies or develop their own method. </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D568C-5B54-49F7-BE62-F8BEDC63A302}">
  <dimension ref="A1"/>
  <sheetViews>
    <sheetView tabSelected="1" workbookViewId="0">
      <selection activeCell="A4" sqref="A4"/>
    </sheetView>
  </sheetViews>
  <sheetFormatPr defaultRowHeight="15" x14ac:dyDescent="0.25"/>
  <cols>
    <col min="1" max="1" width="113.5703125" customWidth="1"/>
  </cols>
  <sheetData>
    <row r="1" spans="1:1" ht="131.25" x14ac:dyDescent="0.25">
      <c r="A1" s="108"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22F01-2CE0-47FD-8EC9-4228BE2A8ABF}">
  <dimension ref="A1"/>
  <sheetViews>
    <sheetView workbookViewId="0">
      <selection activeCell="R12" sqref="R12"/>
    </sheetView>
  </sheetViews>
  <sheetFormatPr defaultRowHeight="15" x14ac:dyDescent="0.25"/>
  <cols>
    <col min="1" max="1" width="9.5703125" customWidth="1"/>
  </cols>
  <sheetData>
    <row r="1" spans="1:1" ht="18.75" x14ac:dyDescent="0.25">
      <c r="A1" s="108"/>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2B6C2-5E9C-4045-A8C6-5605B9F26B86}">
  <dimension ref="A1:K7"/>
  <sheetViews>
    <sheetView workbookViewId="0">
      <selection activeCell="C22" sqref="C22"/>
    </sheetView>
  </sheetViews>
  <sheetFormatPr defaultRowHeight="15" x14ac:dyDescent="0.25"/>
  <cols>
    <col min="2" max="2" width="30.5703125" bestFit="1" customWidth="1"/>
    <col min="3" max="3" width="12.42578125" customWidth="1"/>
    <col min="4" max="4" width="14" customWidth="1"/>
    <col min="5" max="6" width="12.42578125" customWidth="1"/>
    <col min="8" max="8" width="12.140625" customWidth="1"/>
    <col min="9" max="9" width="14.28515625" customWidth="1"/>
    <col min="10" max="10" width="13.85546875" customWidth="1"/>
    <col min="11" max="11" width="11.5703125" bestFit="1" customWidth="1"/>
  </cols>
  <sheetData>
    <row r="1" spans="1:11" x14ac:dyDescent="0.25">
      <c r="C1" s="109" t="s">
        <v>185</v>
      </c>
      <c r="D1" s="109"/>
      <c r="E1" s="109"/>
      <c r="F1" s="55"/>
      <c r="G1" s="4"/>
      <c r="H1" s="109" t="s">
        <v>186</v>
      </c>
      <c r="I1" s="109"/>
      <c r="J1" s="109"/>
    </row>
    <row r="2" spans="1:11" ht="45" x14ac:dyDescent="0.25">
      <c r="A2" s="106" t="s">
        <v>189</v>
      </c>
      <c r="C2" s="8" t="s">
        <v>90</v>
      </c>
      <c r="D2" s="8" t="s">
        <v>5</v>
      </c>
      <c r="E2" s="104" t="s">
        <v>187</v>
      </c>
      <c r="F2" s="104" t="s">
        <v>188</v>
      </c>
      <c r="G2" s="4"/>
      <c r="H2" s="8" t="s">
        <v>182</v>
      </c>
      <c r="I2" s="8" t="s">
        <v>5</v>
      </c>
      <c r="J2" s="104" t="s">
        <v>187</v>
      </c>
      <c r="K2" s="104" t="s">
        <v>188</v>
      </c>
    </row>
    <row r="3" spans="1:11" x14ac:dyDescent="0.25">
      <c r="C3" s="4"/>
      <c r="D3" s="4"/>
      <c r="E3" s="4"/>
      <c r="F3" s="4"/>
      <c r="G3" s="4"/>
      <c r="H3" s="4"/>
    </row>
    <row r="4" spans="1:11" x14ac:dyDescent="0.25">
      <c r="A4" s="105">
        <v>1</v>
      </c>
      <c r="B4" s="4" t="s">
        <v>183</v>
      </c>
      <c r="C4" s="66">
        <f>'1. Assigned Cash Alloc'!B33</f>
        <v>8.1870642304420482E-2</v>
      </c>
      <c r="D4" s="57">
        <f>'1. Assigned Cash Alloc'!B32</f>
        <v>750411.35284158308</v>
      </c>
      <c r="E4" s="66">
        <f>'3. Net Calc (Assigned Cash)'!S23</f>
        <v>6.9905462861061085E-2</v>
      </c>
      <c r="F4" s="66">
        <f>'3. Net Calc (Assigned Cash)'!X23</f>
        <v>6.5940698981285101E-2</v>
      </c>
      <c r="H4" s="66">
        <f>'1. Assigned Cash Alloc'!D33</f>
        <v>3.4814414381980893E-2</v>
      </c>
      <c r="I4" s="57">
        <f>'1. Assigned Cash Alloc'!D32</f>
        <v>5400588.6480754344</v>
      </c>
      <c r="J4" s="66">
        <f>'3. Net Calc (Assigned Cash)'!U23</f>
        <v>2.0035210251808173E-2</v>
      </c>
      <c r="K4" s="66">
        <f>'3. Net Calc (Assigned Cash)'!Z23</f>
        <v>1.5145614743232727E-2</v>
      </c>
    </row>
    <row r="5" spans="1:11" x14ac:dyDescent="0.25">
      <c r="A5" s="105"/>
      <c r="B5" s="4"/>
    </row>
    <row r="6" spans="1:11" x14ac:dyDescent="0.25">
      <c r="A6" s="105">
        <v>2</v>
      </c>
      <c r="B6" s="4" t="s">
        <v>184</v>
      </c>
      <c r="C6" s="66">
        <f>'2. Strategic Cash Alloc'!G13</f>
        <v>8.4847888350486761E-2</v>
      </c>
      <c r="D6" s="57">
        <f>'2. Strategic Cash Alloc'!G12</f>
        <v>719142.13291918905</v>
      </c>
      <c r="E6" s="66"/>
      <c r="F6" s="66"/>
      <c r="H6" s="66">
        <f>'2. Strategic Cash Alloc'!I13</f>
        <v>3.4867373108863842E-2</v>
      </c>
      <c r="I6" s="57">
        <f>'2. Strategic Cash Alloc'!I12</f>
        <v>5398543.6729191951</v>
      </c>
    </row>
    <row r="7" spans="1:11" x14ac:dyDescent="0.25">
      <c r="B7" s="4"/>
    </row>
  </sheetData>
  <mergeCells count="2">
    <mergeCell ref="C1:E1"/>
    <mergeCell ref="H1:J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0B769-5E7A-4F68-B1C6-76936B344FF5}">
  <dimension ref="A1:M33"/>
  <sheetViews>
    <sheetView workbookViewId="0">
      <selection activeCell="G18" sqref="G18"/>
    </sheetView>
  </sheetViews>
  <sheetFormatPr defaultRowHeight="15" x14ac:dyDescent="0.25"/>
  <cols>
    <col min="1" max="1" width="10.7109375" bestFit="1" customWidth="1"/>
    <col min="2" max="2" width="13" customWidth="1"/>
    <col min="3" max="3" width="15.42578125" customWidth="1"/>
    <col min="4" max="4" width="13" customWidth="1"/>
    <col min="5" max="5" width="15.28515625" customWidth="1"/>
    <col min="6" max="6" width="15.7109375" customWidth="1"/>
    <col min="7" max="7" width="16.28515625" customWidth="1"/>
    <col min="8" max="8" width="15.28515625" customWidth="1"/>
    <col min="9" max="9" width="17.28515625" customWidth="1"/>
    <col min="10" max="10" width="14" bestFit="1" customWidth="1"/>
    <col min="11" max="11" width="16.5703125" bestFit="1" customWidth="1"/>
    <col min="12" max="12" width="15.5703125" customWidth="1"/>
    <col min="13" max="13" width="19.140625" customWidth="1"/>
    <col min="14" max="14" width="46.42578125" customWidth="1"/>
  </cols>
  <sheetData>
    <row r="1" spans="1:13" x14ac:dyDescent="0.25">
      <c r="G1" s="9" t="s">
        <v>22</v>
      </c>
      <c r="H1" s="9" t="s">
        <v>9</v>
      </c>
      <c r="I1" s="10"/>
      <c r="J1" s="9" t="s">
        <v>9</v>
      </c>
    </row>
    <row r="2" spans="1:13" x14ac:dyDescent="0.25">
      <c r="A2" s="9" t="s">
        <v>2</v>
      </c>
      <c r="B2" s="9" t="s">
        <v>36</v>
      </c>
      <c r="C2" s="9" t="s">
        <v>37</v>
      </c>
      <c r="D2" s="9" t="s">
        <v>0</v>
      </c>
      <c r="E2" s="9" t="s">
        <v>10</v>
      </c>
      <c r="F2" s="4" t="s">
        <v>11</v>
      </c>
      <c r="G2" s="9" t="s">
        <v>14</v>
      </c>
      <c r="H2" s="9" t="s">
        <v>36</v>
      </c>
      <c r="I2" s="10"/>
      <c r="J2" s="9" t="s">
        <v>37</v>
      </c>
    </row>
    <row r="3" spans="1:13" x14ac:dyDescent="0.25">
      <c r="A3" s="21">
        <v>42719</v>
      </c>
      <c r="B3" s="22"/>
      <c r="C3" s="23"/>
      <c r="D3" s="22">
        <v>-1000000</v>
      </c>
      <c r="E3" s="22">
        <f t="shared" ref="E3:E9" si="0">SUM(B3:D3)</f>
        <v>-1000000</v>
      </c>
      <c r="F3" s="20" t="s">
        <v>3</v>
      </c>
      <c r="G3" s="26" t="s">
        <v>36</v>
      </c>
      <c r="H3" s="22">
        <f>D3</f>
        <v>-1000000</v>
      </c>
      <c r="I3" s="18" t="s">
        <v>23</v>
      </c>
      <c r="J3" s="22"/>
    </row>
    <row r="4" spans="1:13" x14ac:dyDescent="0.25">
      <c r="A4" s="13">
        <v>42724</v>
      </c>
      <c r="B4" s="3">
        <v>-950000</v>
      </c>
      <c r="C4" s="19"/>
      <c r="D4" s="3">
        <v>950000</v>
      </c>
      <c r="E4" s="3">
        <f t="shared" si="0"/>
        <v>0</v>
      </c>
      <c r="F4" s="17" t="s">
        <v>4</v>
      </c>
      <c r="G4" s="5" t="s">
        <v>36</v>
      </c>
      <c r="H4" s="3">
        <f>D4</f>
        <v>950000</v>
      </c>
      <c r="I4" s="18" t="s">
        <v>24</v>
      </c>
      <c r="J4" s="3"/>
    </row>
    <row r="5" spans="1:13" ht="15.75" thickBot="1" x14ac:dyDescent="0.3">
      <c r="A5" s="13">
        <v>43008</v>
      </c>
      <c r="B5" s="3"/>
      <c r="C5" s="12"/>
      <c r="D5" s="3">
        <v>-5000000</v>
      </c>
      <c r="E5" s="3">
        <f t="shared" si="0"/>
        <v>-5000000</v>
      </c>
      <c r="F5" s="17" t="s">
        <v>3</v>
      </c>
      <c r="G5" s="5" t="s">
        <v>37</v>
      </c>
      <c r="H5" s="3"/>
      <c r="I5" s="18"/>
      <c r="J5" s="3">
        <f>D5</f>
        <v>-5000000</v>
      </c>
      <c r="K5" s="15" t="s">
        <v>25</v>
      </c>
    </row>
    <row r="6" spans="1:13" x14ac:dyDescent="0.25">
      <c r="A6" s="13">
        <v>43009</v>
      </c>
      <c r="B6" s="3"/>
      <c r="C6" s="3">
        <v>-4900000</v>
      </c>
      <c r="D6" s="3">
        <v>4900000</v>
      </c>
      <c r="E6" s="3">
        <f t="shared" si="0"/>
        <v>0</v>
      </c>
      <c r="F6" s="17" t="s">
        <v>4</v>
      </c>
      <c r="G6" s="5" t="s">
        <v>37</v>
      </c>
      <c r="H6" s="3"/>
      <c r="I6" s="18"/>
      <c r="J6" s="3">
        <f>D6</f>
        <v>4900000</v>
      </c>
      <c r="K6" s="15" t="s">
        <v>26</v>
      </c>
    </row>
    <row r="7" spans="1:13" x14ac:dyDescent="0.25">
      <c r="A7" s="13">
        <v>43645</v>
      </c>
      <c r="B7" s="3">
        <v>500000</v>
      </c>
      <c r="C7" s="3"/>
      <c r="D7" s="3">
        <v>-500000</v>
      </c>
      <c r="E7" s="3">
        <f t="shared" si="0"/>
        <v>0</v>
      </c>
      <c r="F7" s="17" t="s">
        <v>7</v>
      </c>
      <c r="G7" s="5" t="s">
        <v>36</v>
      </c>
      <c r="H7" s="3">
        <f>D7</f>
        <v>-500000</v>
      </c>
      <c r="I7" s="18" t="s">
        <v>27</v>
      </c>
      <c r="J7" s="3"/>
    </row>
    <row r="8" spans="1:13" x14ac:dyDescent="0.25">
      <c r="A8" s="13">
        <v>43646</v>
      </c>
      <c r="B8" s="3"/>
      <c r="C8" s="3"/>
      <c r="D8" s="3">
        <v>500000</v>
      </c>
      <c r="E8" s="3">
        <f t="shared" si="0"/>
        <v>500000</v>
      </c>
      <c r="F8" s="17" t="s">
        <v>6</v>
      </c>
      <c r="G8" s="5" t="s">
        <v>36</v>
      </c>
      <c r="H8" s="3">
        <f>D8</f>
        <v>500000</v>
      </c>
      <c r="I8" s="18" t="s">
        <v>28</v>
      </c>
      <c r="J8" s="3"/>
    </row>
    <row r="9" spans="1:13" x14ac:dyDescent="0.25">
      <c r="A9" s="24">
        <v>43830</v>
      </c>
      <c r="B9" s="7">
        <v>700000</v>
      </c>
      <c r="C9" s="7">
        <v>5300000</v>
      </c>
      <c r="D9" s="7">
        <v>151000</v>
      </c>
      <c r="E9" s="7">
        <f t="shared" si="0"/>
        <v>6151000</v>
      </c>
      <c r="F9" s="6" t="s">
        <v>5</v>
      </c>
      <c r="G9" s="14" t="s">
        <v>38</v>
      </c>
      <c r="H9" s="33">
        <f>B22</f>
        <v>50411.352841583022</v>
      </c>
      <c r="I9" s="34" t="s">
        <v>49</v>
      </c>
      <c r="J9" s="33">
        <f>D22</f>
        <v>100588.64807543438</v>
      </c>
      <c r="K9" s="15" t="s">
        <v>50</v>
      </c>
    </row>
    <row r="10" spans="1:13" x14ac:dyDescent="0.25">
      <c r="A10" s="4" t="s">
        <v>8</v>
      </c>
      <c r="B10" s="2">
        <f>XIRR(B4:B9,A4:A9)</f>
        <v>8.6486813426017772E-2</v>
      </c>
      <c r="C10" s="2">
        <f>XIRR(C6:C9,A6:A9)</f>
        <v>3.550257980823518E-2</v>
      </c>
      <c r="D10" s="2">
        <f>XIRR(D3:D9,A3:A9)</f>
        <v>2.4625986814498912E-3</v>
      </c>
      <c r="E10" s="2">
        <f>XIRR(E3:E9,$A$3:$A$9)</f>
        <v>4.4853672385215759E-2</v>
      </c>
      <c r="H10" s="2">
        <f>XIRR(H3:H9,A3:A9)</f>
        <v>2.4625986814498912E-3</v>
      </c>
      <c r="I10" s="58" t="s">
        <v>63</v>
      </c>
      <c r="J10" s="2">
        <f>XIRR(J5:J9,A5:A9)</f>
        <v>2.4625986814498912E-3</v>
      </c>
      <c r="K10" s="15" t="s">
        <v>64</v>
      </c>
    </row>
    <row r="11" spans="1:13" x14ac:dyDescent="0.25">
      <c r="I11" s="17"/>
      <c r="J11" s="1"/>
    </row>
    <row r="12" spans="1:13" x14ac:dyDescent="0.25">
      <c r="A12" s="4" t="s">
        <v>29</v>
      </c>
      <c r="I12" s="17"/>
      <c r="J12" s="1"/>
    </row>
    <row r="13" spans="1:13" x14ac:dyDescent="0.25">
      <c r="B13" s="55" t="s">
        <v>9</v>
      </c>
      <c r="C13" s="55"/>
      <c r="D13" s="55" t="s">
        <v>9</v>
      </c>
      <c r="I13" s="17"/>
      <c r="J13" s="1"/>
    </row>
    <row r="14" spans="1:13" x14ac:dyDescent="0.25">
      <c r="A14" s="55" t="s">
        <v>2</v>
      </c>
      <c r="B14" s="55" t="s">
        <v>36</v>
      </c>
      <c r="C14" s="55"/>
      <c r="D14" s="55" t="s">
        <v>37</v>
      </c>
      <c r="I14" s="17"/>
      <c r="J14" s="1"/>
    </row>
    <row r="15" spans="1:13" x14ac:dyDescent="0.25">
      <c r="A15" s="21">
        <v>42719</v>
      </c>
      <c r="B15" s="29">
        <f>H3</f>
        <v>-1000000</v>
      </c>
      <c r="C15" s="15" t="s">
        <v>51</v>
      </c>
      <c r="D15" s="20"/>
      <c r="I15" s="17"/>
      <c r="J15" s="1"/>
      <c r="L15" s="57"/>
      <c r="M15" s="65"/>
    </row>
    <row r="16" spans="1:13" x14ac:dyDescent="0.25">
      <c r="A16" s="13">
        <v>42724</v>
      </c>
      <c r="B16" s="28">
        <f t="shared" ref="B16:B19" si="1">H4</f>
        <v>950000</v>
      </c>
      <c r="C16" s="15" t="s">
        <v>52</v>
      </c>
      <c r="D16" s="17"/>
      <c r="I16" s="17"/>
      <c r="J16" s="1"/>
      <c r="L16" s="57"/>
      <c r="M16" s="65"/>
    </row>
    <row r="17" spans="1:13" x14ac:dyDescent="0.25">
      <c r="A17" s="13">
        <v>43008</v>
      </c>
      <c r="B17" s="28">
        <f t="shared" si="1"/>
        <v>0</v>
      </c>
      <c r="C17" s="15" t="s">
        <v>53</v>
      </c>
      <c r="D17" s="28">
        <f>J5</f>
        <v>-5000000</v>
      </c>
      <c r="E17" s="15" t="s">
        <v>58</v>
      </c>
      <c r="I17" s="17"/>
      <c r="J17" s="1"/>
      <c r="L17" s="57"/>
      <c r="M17" s="65"/>
    </row>
    <row r="18" spans="1:13" x14ac:dyDescent="0.25">
      <c r="A18" s="13">
        <v>43009</v>
      </c>
      <c r="B18" s="28">
        <f t="shared" si="1"/>
        <v>0</v>
      </c>
      <c r="C18" s="15" t="s">
        <v>54</v>
      </c>
      <c r="D18" s="28">
        <f t="shared" ref="D18:D20" si="2">J6</f>
        <v>4900000</v>
      </c>
      <c r="E18" s="15" t="s">
        <v>59</v>
      </c>
      <c r="I18" s="17"/>
      <c r="J18" s="1"/>
      <c r="L18" s="57"/>
      <c r="M18" s="65"/>
    </row>
    <row r="19" spans="1:13" x14ac:dyDescent="0.25">
      <c r="A19" s="13">
        <v>43645</v>
      </c>
      <c r="B19" s="28">
        <f t="shared" si="1"/>
        <v>-500000</v>
      </c>
      <c r="C19" s="15" t="s">
        <v>55</v>
      </c>
      <c r="D19" s="28">
        <f t="shared" si="2"/>
        <v>0</v>
      </c>
      <c r="E19" s="15" t="s">
        <v>60</v>
      </c>
      <c r="I19" s="17"/>
      <c r="J19" s="1"/>
      <c r="L19" s="57"/>
      <c r="M19" s="65"/>
    </row>
    <row r="20" spans="1:13" x14ac:dyDescent="0.25">
      <c r="A20" s="13">
        <v>43646</v>
      </c>
      <c r="B20" s="28">
        <f>H8</f>
        <v>500000</v>
      </c>
      <c r="C20" s="15" t="s">
        <v>56</v>
      </c>
      <c r="D20" s="28">
        <f t="shared" si="2"/>
        <v>0</v>
      </c>
      <c r="E20" s="15" t="s">
        <v>61</v>
      </c>
      <c r="I20" s="17"/>
      <c r="J20" s="1"/>
      <c r="L20" s="57"/>
      <c r="M20" s="65"/>
    </row>
    <row r="21" spans="1:13" x14ac:dyDescent="0.25">
      <c r="A21" s="24">
        <v>43830</v>
      </c>
      <c r="B21" s="6">
        <v>0</v>
      </c>
      <c r="C21" t="s">
        <v>57</v>
      </c>
      <c r="D21" s="6">
        <v>0</v>
      </c>
      <c r="E21" t="s">
        <v>57</v>
      </c>
      <c r="I21" s="17"/>
      <c r="J21" s="1"/>
      <c r="L21" s="57"/>
      <c r="M21" s="65"/>
    </row>
    <row r="22" spans="1:13" x14ac:dyDescent="0.25">
      <c r="B22" s="57" cm="1">
        <f t="array" ref="B22">-SUMPRODUCT((1+D10)^((MAX(A15:A21)-A15:A21)/365)*B15:B21)</f>
        <v>50411.352841583022</v>
      </c>
      <c r="C22" s="59" t="s">
        <v>47</v>
      </c>
      <c r="D22" s="57" cm="1">
        <f t="array" ref="D22">-SUMPRODUCT((1+D10)^((MAX(A15:A21)-A15:A21)/365)*D15:D21)</f>
        <v>100588.64807543438</v>
      </c>
      <c r="E22" s="60" t="s">
        <v>48</v>
      </c>
      <c r="I22" s="17"/>
      <c r="J22" s="1"/>
    </row>
    <row r="23" spans="1:13" x14ac:dyDescent="0.25">
      <c r="I23" s="17"/>
      <c r="J23" s="1"/>
    </row>
    <row r="24" spans="1:13" x14ac:dyDescent="0.25">
      <c r="B24" s="9" t="s">
        <v>39</v>
      </c>
      <c r="D24" s="9" t="s">
        <v>40</v>
      </c>
    </row>
    <row r="25" spans="1:13" x14ac:dyDescent="0.25">
      <c r="A25" s="9" t="s">
        <v>2</v>
      </c>
      <c r="B25" s="9" t="s">
        <v>13</v>
      </c>
      <c r="D25" s="9" t="s">
        <v>13</v>
      </c>
    </row>
    <row r="26" spans="1:13" x14ac:dyDescent="0.25">
      <c r="A26" s="21">
        <v>42719</v>
      </c>
      <c r="B26" s="29">
        <f>H3+B3</f>
        <v>-1000000</v>
      </c>
      <c r="C26" s="15" t="s">
        <v>15</v>
      </c>
      <c r="D26" s="20"/>
    </row>
    <row r="27" spans="1:13" x14ac:dyDescent="0.25">
      <c r="A27" s="13">
        <v>42724</v>
      </c>
      <c r="B27" s="28">
        <f t="shared" ref="B27:B29" si="3">H4+B4</f>
        <v>0</v>
      </c>
      <c r="C27" s="15" t="s">
        <v>16</v>
      </c>
      <c r="D27" s="17"/>
    </row>
    <row r="28" spans="1:13" x14ac:dyDescent="0.25">
      <c r="A28" s="13">
        <v>43008</v>
      </c>
      <c r="B28" s="28">
        <f>H5+B5</f>
        <v>0</v>
      </c>
      <c r="C28" s="15" t="s">
        <v>17</v>
      </c>
      <c r="D28" s="28">
        <f>C5+J5</f>
        <v>-5000000</v>
      </c>
      <c r="E28" s="15" t="s">
        <v>30</v>
      </c>
    </row>
    <row r="29" spans="1:13" ht="14.45" customHeight="1" x14ac:dyDescent="0.25">
      <c r="A29" s="13">
        <v>43009</v>
      </c>
      <c r="B29" s="28">
        <f t="shared" si="3"/>
        <v>0</v>
      </c>
      <c r="C29" s="15" t="s">
        <v>18</v>
      </c>
      <c r="D29" s="28">
        <f>C6+J6</f>
        <v>0</v>
      </c>
      <c r="E29" s="15" t="s">
        <v>31</v>
      </c>
      <c r="F29" s="27"/>
    </row>
    <row r="30" spans="1:13" x14ac:dyDescent="0.25">
      <c r="A30" s="13">
        <v>43645</v>
      </c>
      <c r="B30" s="28">
        <f>H7+B7</f>
        <v>0</v>
      </c>
      <c r="C30" s="15" t="s">
        <v>19</v>
      </c>
      <c r="D30" s="28">
        <f>C7+J7</f>
        <v>0</v>
      </c>
      <c r="E30" s="15" t="s">
        <v>32</v>
      </c>
      <c r="F30" s="27"/>
    </row>
    <row r="31" spans="1:13" x14ac:dyDescent="0.25">
      <c r="A31" s="13">
        <v>43646</v>
      </c>
      <c r="B31" s="28">
        <f>H8+B8</f>
        <v>500000</v>
      </c>
      <c r="C31" s="15" t="s">
        <v>20</v>
      </c>
      <c r="D31" s="28">
        <f>C8+J8</f>
        <v>0</v>
      </c>
      <c r="E31" s="15" t="s">
        <v>33</v>
      </c>
    </row>
    <row r="32" spans="1:13" x14ac:dyDescent="0.25">
      <c r="A32" s="24">
        <v>43830</v>
      </c>
      <c r="B32" s="30">
        <f>H9+B9</f>
        <v>750411.35284158308</v>
      </c>
      <c r="C32" s="15" t="s">
        <v>21</v>
      </c>
      <c r="D32" s="30">
        <f>C9+J9</f>
        <v>5400588.6480754344</v>
      </c>
      <c r="E32" s="15" t="s">
        <v>34</v>
      </c>
    </row>
    <row r="33" spans="1:5" x14ac:dyDescent="0.25">
      <c r="A33" s="4" t="s">
        <v>8</v>
      </c>
      <c r="B33" s="2">
        <f>XIRR(B26:B32,A26:A32)</f>
        <v>8.1870642304420482E-2</v>
      </c>
      <c r="C33" s="15" t="s">
        <v>65</v>
      </c>
      <c r="D33" s="2">
        <f>XIRR(D28:D32,A28:A32)</f>
        <v>3.4814414381980893E-2</v>
      </c>
      <c r="E33" s="15" t="s">
        <v>66</v>
      </c>
    </row>
  </sheetData>
  <phoneticPr fontId="5" type="noConversion"/>
  <printOptions headings="1"/>
  <pageMargins left="0.7" right="0.7" top="0.75" bottom="0.75" header="0.3" footer="0.3"/>
  <pageSetup orientation="portrait" r:id="rId1"/>
  <ignoredErrors>
    <ignoredError sqref="E3:E4 E9 E6:E7 E5 E8"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5152F-82FD-4DB6-9815-1BACDC36E012}">
  <dimension ref="A1:M23"/>
  <sheetViews>
    <sheetView workbookViewId="0">
      <selection activeCell="B22" sqref="B22"/>
    </sheetView>
  </sheetViews>
  <sheetFormatPr defaultRowHeight="15" x14ac:dyDescent="0.25"/>
  <cols>
    <col min="1" max="1" width="12.42578125" customWidth="1"/>
    <col min="2" max="2" width="18.85546875" customWidth="1"/>
    <col min="3" max="3" width="16.42578125" customWidth="1"/>
    <col min="4" max="4" width="13.28515625" customWidth="1"/>
    <col min="5" max="6" width="18.28515625" customWidth="1"/>
    <col min="7" max="7" width="18.7109375" customWidth="1"/>
    <col min="8" max="8" width="15.42578125" customWidth="1"/>
    <col min="9" max="9" width="17.85546875" style="17" customWidth="1"/>
    <col min="10" max="10" width="12.28515625" customWidth="1"/>
    <col min="11" max="11" width="14.42578125" customWidth="1"/>
    <col min="14" max="14" width="9.140625" bestFit="1" customWidth="1"/>
  </cols>
  <sheetData>
    <row r="1" spans="1:13" x14ac:dyDescent="0.25">
      <c r="A1" t="s">
        <v>62</v>
      </c>
      <c r="C1" s="53">
        <v>0.02</v>
      </c>
      <c r="H1" s="17"/>
      <c r="I1"/>
    </row>
    <row r="2" spans="1:13" x14ac:dyDescent="0.25">
      <c r="H2" s="17"/>
      <c r="I2"/>
    </row>
    <row r="3" spans="1:13" x14ac:dyDescent="0.25">
      <c r="F3" s="17"/>
      <c r="G3" s="51"/>
      <c r="H3" s="51"/>
      <c r="I3" s="51"/>
      <c r="J3" s="51"/>
    </row>
    <row r="4" spans="1:13" x14ac:dyDescent="0.25">
      <c r="A4" s="36"/>
      <c r="B4" s="110" t="s">
        <v>46</v>
      </c>
      <c r="C4" s="110"/>
      <c r="D4" s="51"/>
      <c r="E4" s="51"/>
      <c r="F4" s="37"/>
      <c r="G4" s="54" t="s">
        <v>35</v>
      </c>
      <c r="H4" s="10"/>
      <c r="I4" s="54" t="s">
        <v>35</v>
      </c>
      <c r="J4" s="10"/>
    </row>
    <row r="5" spans="1:13" x14ac:dyDescent="0.25">
      <c r="A5" s="32" t="s">
        <v>2</v>
      </c>
      <c r="B5" s="55" t="s">
        <v>36</v>
      </c>
      <c r="C5" s="55" t="s">
        <v>37</v>
      </c>
      <c r="D5" s="55" t="s">
        <v>0</v>
      </c>
      <c r="E5" s="55" t="s">
        <v>1</v>
      </c>
      <c r="F5" s="4" t="s">
        <v>11</v>
      </c>
      <c r="G5" s="8" t="s">
        <v>44</v>
      </c>
      <c r="H5" s="10"/>
      <c r="I5" s="8" t="s">
        <v>45</v>
      </c>
      <c r="J5" s="10"/>
    </row>
    <row r="6" spans="1:13" x14ac:dyDescent="0.25">
      <c r="A6" s="40">
        <v>42719</v>
      </c>
      <c r="B6" s="41"/>
      <c r="C6" s="41"/>
      <c r="D6" s="42">
        <v>-1000000</v>
      </c>
      <c r="E6" s="42">
        <f>SUM(B6:D6)</f>
        <v>-1000000</v>
      </c>
      <c r="F6" s="43" t="s">
        <v>3</v>
      </c>
      <c r="G6" s="20"/>
      <c r="H6" s="17"/>
      <c r="I6" s="20"/>
      <c r="J6" s="17"/>
    </row>
    <row r="7" spans="1:13" x14ac:dyDescent="0.25">
      <c r="A7" s="44">
        <v>42724</v>
      </c>
      <c r="B7" s="45">
        <v>-950000</v>
      </c>
      <c r="C7" s="46"/>
      <c r="D7" s="45">
        <v>950000</v>
      </c>
      <c r="E7" s="45">
        <f t="shared" ref="E7:E12" si="0">SUM(B7:D7)</f>
        <v>0</v>
      </c>
      <c r="F7" s="39" t="s">
        <v>41</v>
      </c>
      <c r="G7" s="31">
        <f>B7*(1+C1)</f>
        <v>-969000</v>
      </c>
      <c r="H7" s="52" t="s">
        <v>73</v>
      </c>
      <c r="I7" s="31"/>
      <c r="J7" s="31"/>
    </row>
    <row r="8" spans="1:13" x14ac:dyDescent="0.25">
      <c r="A8" s="44">
        <v>43008</v>
      </c>
      <c r="B8" s="45"/>
      <c r="C8" s="46"/>
      <c r="D8" s="45">
        <v>-5000000</v>
      </c>
      <c r="E8" s="45">
        <f t="shared" si="0"/>
        <v>-5000000</v>
      </c>
      <c r="F8" s="39" t="s">
        <v>3</v>
      </c>
      <c r="G8" s="28">
        <f>B8</f>
        <v>0</v>
      </c>
      <c r="H8" s="50" t="s">
        <v>67</v>
      </c>
      <c r="I8" s="28"/>
      <c r="J8" s="28"/>
    </row>
    <row r="9" spans="1:13" x14ac:dyDescent="0.25">
      <c r="A9" s="44">
        <v>43009</v>
      </c>
      <c r="B9" s="45"/>
      <c r="C9" s="45">
        <v>-4900000</v>
      </c>
      <c r="D9" s="45">
        <v>4900000</v>
      </c>
      <c r="E9" s="45">
        <f t="shared" si="0"/>
        <v>0</v>
      </c>
      <c r="F9" s="39" t="s">
        <v>42</v>
      </c>
      <c r="G9" s="28">
        <f t="shared" ref="G9:G11" si="1">B9</f>
        <v>0</v>
      </c>
      <c r="H9" s="50" t="s">
        <v>68</v>
      </c>
      <c r="I9" s="28">
        <f>C9*(1+C1)</f>
        <v>-4998000</v>
      </c>
      <c r="J9" s="50" t="s">
        <v>72</v>
      </c>
    </row>
    <row r="10" spans="1:13" x14ac:dyDescent="0.25">
      <c r="A10" s="44">
        <v>43645</v>
      </c>
      <c r="B10" s="45">
        <v>500000</v>
      </c>
      <c r="C10" s="45"/>
      <c r="D10" s="45">
        <v>-500000</v>
      </c>
      <c r="E10" s="45">
        <f t="shared" si="0"/>
        <v>0</v>
      </c>
      <c r="F10" s="39" t="s">
        <v>43</v>
      </c>
      <c r="G10" s="28">
        <f t="shared" si="1"/>
        <v>500000</v>
      </c>
      <c r="H10" s="50" t="s">
        <v>69</v>
      </c>
      <c r="I10" s="28">
        <f>C10</f>
        <v>0</v>
      </c>
      <c r="J10" s="50" t="s">
        <v>74</v>
      </c>
    </row>
    <row r="11" spans="1:13" x14ac:dyDescent="0.25">
      <c r="A11" s="44">
        <v>43646</v>
      </c>
      <c r="B11" s="45"/>
      <c r="C11" s="45"/>
      <c r="D11" s="45">
        <v>500000</v>
      </c>
      <c r="E11" s="45">
        <f t="shared" si="0"/>
        <v>500000</v>
      </c>
      <c r="F11" s="39" t="s">
        <v>6</v>
      </c>
      <c r="G11" s="28">
        <f t="shared" si="1"/>
        <v>0</v>
      </c>
      <c r="H11" s="50" t="s">
        <v>70</v>
      </c>
      <c r="I11" s="28">
        <f t="shared" ref="I11" si="2">C11</f>
        <v>0</v>
      </c>
      <c r="J11" s="50" t="s">
        <v>75</v>
      </c>
    </row>
    <row r="12" spans="1:13" x14ac:dyDescent="0.25">
      <c r="A12" s="47">
        <v>43830</v>
      </c>
      <c r="B12" s="48">
        <v>700000</v>
      </c>
      <c r="C12" s="48">
        <v>5300000</v>
      </c>
      <c r="D12" s="48">
        <v>151000</v>
      </c>
      <c r="E12" s="48">
        <f t="shared" si="0"/>
        <v>6151000</v>
      </c>
      <c r="F12" s="49" t="s">
        <v>5</v>
      </c>
      <c r="G12" s="30">
        <f>B12+B22</f>
        <v>719142.13291918905</v>
      </c>
      <c r="H12" s="50" t="s">
        <v>71</v>
      </c>
      <c r="I12" s="30">
        <f>C12+D22</f>
        <v>5398543.6729191951</v>
      </c>
      <c r="J12" s="50" t="s">
        <v>76</v>
      </c>
      <c r="M12" s="1"/>
    </row>
    <row r="13" spans="1:13" x14ac:dyDescent="0.25">
      <c r="A13" s="4" t="s">
        <v>12</v>
      </c>
      <c r="B13" s="38">
        <f>XIRR(B7:B12,$A$7:$A$12)</f>
        <v>8.6486813426017772E-2</v>
      </c>
      <c r="C13" s="38">
        <f>XIRR(C9:C12,A9:A12)</f>
        <v>3.550257980823518E-2</v>
      </c>
      <c r="D13" s="38">
        <f>XIRR(D6:D12,A6:A12)</f>
        <v>2.4625986814498912E-3</v>
      </c>
      <c r="E13" s="38">
        <f>XIRR(E6:E12,A6:A12)</f>
        <v>4.4853672385215759E-2</v>
      </c>
      <c r="F13" s="35"/>
      <c r="G13" s="77">
        <f>XIRR(G7:G12,$A$7:$A$12)</f>
        <v>8.4847888350486761E-2</v>
      </c>
      <c r="H13" s="77" t="s">
        <v>190</v>
      </c>
      <c r="I13" s="77">
        <f>XIRR(I9:I12,$A$9:$A$12)</f>
        <v>3.4867373108863842E-2</v>
      </c>
      <c r="J13" s="77" t="s">
        <v>191</v>
      </c>
    </row>
    <row r="14" spans="1:13" x14ac:dyDescent="0.25">
      <c r="H14" s="17"/>
      <c r="I14"/>
    </row>
    <row r="15" spans="1:13" x14ac:dyDescent="0.25">
      <c r="G15" s="1"/>
    </row>
    <row r="16" spans="1:13" x14ac:dyDescent="0.25">
      <c r="A16" s="4" t="s">
        <v>29</v>
      </c>
      <c r="J16" s="1"/>
    </row>
    <row r="17" spans="1:10" x14ac:dyDescent="0.25">
      <c r="B17" t="s">
        <v>9</v>
      </c>
      <c r="D17" t="s">
        <v>9</v>
      </c>
      <c r="J17" s="1"/>
    </row>
    <row r="18" spans="1:10" x14ac:dyDescent="0.25">
      <c r="A18" s="55" t="s">
        <v>2</v>
      </c>
      <c r="B18" t="s">
        <v>36</v>
      </c>
      <c r="D18" t="s">
        <v>37</v>
      </c>
      <c r="J18" s="1"/>
    </row>
    <row r="19" spans="1:10" x14ac:dyDescent="0.25">
      <c r="A19" s="13">
        <v>42724</v>
      </c>
      <c r="B19" s="25">
        <f>G7-B7</f>
        <v>-19000</v>
      </c>
      <c r="C19" s="15" t="s">
        <v>77</v>
      </c>
      <c r="D19" s="17"/>
      <c r="E19" s="15"/>
      <c r="J19" s="1"/>
    </row>
    <row r="20" spans="1:10" x14ac:dyDescent="0.25">
      <c r="A20" s="13">
        <v>43009</v>
      </c>
      <c r="B20" s="17"/>
      <c r="D20" s="28">
        <f>I9-C9</f>
        <v>-98000</v>
      </c>
      <c r="E20" s="15" t="s">
        <v>78</v>
      </c>
      <c r="J20" s="1"/>
    </row>
    <row r="21" spans="1:10" x14ac:dyDescent="0.25">
      <c r="A21" s="24">
        <v>43830</v>
      </c>
      <c r="B21" s="6">
        <v>0</v>
      </c>
      <c r="C21" t="s">
        <v>57</v>
      </c>
      <c r="D21" s="6">
        <v>0</v>
      </c>
      <c r="E21" t="s">
        <v>57</v>
      </c>
      <c r="J21" s="1"/>
    </row>
    <row r="22" spans="1:10" x14ac:dyDescent="0.25">
      <c r="B22" s="57" cm="1">
        <f t="array" ref="B22">-SUMPRODUCT((1+D13)^((MAX(A19:A21)-A19:A21)/365)*B19:B21)</f>
        <v>19142.132919189015</v>
      </c>
      <c r="C22" s="59" t="s">
        <v>79</v>
      </c>
      <c r="D22" s="57" cm="1">
        <f t="array" ref="D22">-SUMPRODUCT((1+D13)^((MAX(A19:A21)-A19:A21)/365)*D19:D21)</f>
        <v>98543.672919195116</v>
      </c>
      <c r="E22" s="60" t="s">
        <v>80</v>
      </c>
      <c r="J22" s="1"/>
    </row>
    <row r="23" spans="1:10" x14ac:dyDescent="0.25">
      <c r="J23" s="1"/>
    </row>
  </sheetData>
  <mergeCells count="1">
    <mergeCell ref="B4:C4"/>
  </mergeCells>
  <phoneticPr fontId="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7EA50-1A94-46C8-8836-8D22685C7A8D}">
  <dimension ref="A1:AE59"/>
  <sheetViews>
    <sheetView zoomScaleNormal="100" workbookViewId="0">
      <selection activeCell="C13" sqref="C13"/>
    </sheetView>
  </sheetViews>
  <sheetFormatPr defaultRowHeight="15" x14ac:dyDescent="0.25"/>
  <cols>
    <col min="1" max="1" width="12.28515625" customWidth="1"/>
    <col min="2" max="2" width="12.85546875" customWidth="1"/>
    <col min="3" max="3" width="27.5703125" customWidth="1"/>
    <col min="4" max="4" width="12.85546875" customWidth="1"/>
    <col min="5" max="5" width="15.42578125" customWidth="1"/>
    <col min="6" max="6" width="16.28515625" customWidth="1"/>
    <col min="7" max="7" width="24.7109375" customWidth="1"/>
    <col min="8" max="8" width="17.42578125" customWidth="1"/>
    <col min="9" max="9" width="5.140625" customWidth="1"/>
    <col min="10" max="10" width="15.28515625" customWidth="1"/>
    <col min="11" max="11" width="8" customWidth="1"/>
    <col min="12" max="12" width="13.85546875" bestFit="1" customWidth="1"/>
    <col min="13" max="13" width="13.85546875" customWidth="1"/>
    <col min="14" max="14" width="14" bestFit="1" customWidth="1"/>
    <col min="15" max="15" width="8.42578125" customWidth="1"/>
    <col min="16" max="16" width="15.5703125" customWidth="1"/>
    <col min="17" max="17" width="13.5703125" customWidth="1"/>
    <col min="18" max="18" width="4.85546875" customWidth="1"/>
    <col min="19" max="19" width="16.28515625" bestFit="1" customWidth="1"/>
    <col min="20" max="20" width="48.7109375" customWidth="1"/>
    <col min="21" max="21" width="13.85546875" customWidth="1"/>
    <col min="22" max="22" width="37.140625" bestFit="1" customWidth="1"/>
    <col min="23" max="23" width="5.5703125" customWidth="1"/>
    <col min="24" max="24" width="16.5703125" customWidth="1"/>
    <col min="25" max="25" width="24.42578125" bestFit="1" customWidth="1"/>
    <col min="26" max="26" width="13.140625" customWidth="1"/>
    <col min="27" max="27" width="24.140625" bestFit="1" customWidth="1"/>
    <col min="28" max="28" width="12.28515625" customWidth="1"/>
    <col min="29" max="29" width="13.7109375" customWidth="1"/>
    <col min="30" max="30" width="12.85546875" customWidth="1"/>
    <col min="32" max="32" width="14" bestFit="1" customWidth="1"/>
  </cols>
  <sheetData>
    <row r="1" spans="1:31" x14ac:dyDescent="0.25">
      <c r="S1" s="71" t="s">
        <v>91</v>
      </c>
      <c r="X1" s="71" t="s">
        <v>163</v>
      </c>
      <c r="Y1" s="80">
        <v>0.02</v>
      </c>
    </row>
    <row r="2" spans="1:31" x14ac:dyDescent="0.25">
      <c r="E2" s="56"/>
      <c r="F2" s="55" t="s">
        <v>88</v>
      </c>
      <c r="J2" s="55"/>
      <c r="K2" s="55"/>
      <c r="L2" s="55" t="s">
        <v>90</v>
      </c>
      <c r="M2" s="55"/>
      <c r="N2" s="55"/>
      <c r="O2" s="55"/>
      <c r="P2" s="55" t="s">
        <v>90</v>
      </c>
      <c r="Q2" s="55"/>
      <c r="S2" s="55" t="s">
        <v>87</v>
      </c>
      <c r="T2" s="55"/>
      <c r="U2" s="55" t="s">
        <v>87</v>
      </c>
      <c r="V2" s="55"/>
      <c r="X2" s="55" t="s">
        <v>87</v>
      </c>
      <c r="Y2" s="55"/>
      <c r="Z2" s="55" t="s">
        <v>87</v>
      </c>
      <c r="AB2" s="55" t="s">
        <v>10</v>
      </c>
      <c r="AD2" s="10" t="s">
        <v>10</v>
      </c>
      <c r="AE2" s="82"/>
    </row>
    <row r="3" spans="1:31" x14ac:dyDescent="0.25">
      <c r="E3" s="55" t="s">
        <v>89</v>
      </c>
      <c r="F3" s="55" t="s">
        <v>139</v>
      </c>
      <c r="H3" s="55" t="s">
        <v>22</v>
      </c>
      <c r="I3" s="55"/>
      <c r="J3" s="55" t="s">
        <v>9</v>
      </c>
      <c r="K3" s="55"/>
      <c r="L3" s="55" t="s">
        <v>36</v>
      </c>
      <c r="M3" s="55"/>
      <c r="N3" s="55" t="s">
        <v>9</v>
      </c>
      <c r="O3" s="55"/>
      <c r="P3" s="55" t="s">
        <v>37</v>
      </c>
      <c r="Q3" s="55"/>
      <c r="R3" s="55"/>
      <c r="S3" s="55" t="s">
        <v>36</v>
      </c>
      <c r="T3" s="55"/>
      <c r="U3" s="55" t="s">
        <v>37</v>
      </c>
      <c r="V3" s="55"/>
      <c r="X3" s="55" t="s">
        <v>36</v>
      </c>
      <c r="Y3" s="55"/>
      <c r="Z3" s="55" t="s">
        <v>37</v>
      </c>
      <c r="AB3" s="55" t="s">
        <v>87</v>
      </c>
      <c r="AD3" s="10" t="s">
        <v>90</v>
      </c>
      <c r="AE3" s="81"/>
    </row>
    <row r="4" spans="1:31" ht="30" x14ac:dyDescent="0.25">
      <c r="A4" s="55" t="s">
        <v>2</v>
      </c>
      <c r="B4" s="55" t="s">
        <v>36</v>
      </c>
      <c r="C4" s="55" t="s">
        <v>37</v>
      </c>
      <c r="D4" s="55" t="s">
        <v>0</v>
      </c>
      <c r="E4" s="55" t="s">
        <v>10</v>
      </c>
      <c r="F4" s="11" t="s">
        <v>140</v>
      </c>
      <c r="G4" s="4" t="s">
        <v>11</v>
      </c>
      <c r="H4" s="55" t="s">
        <v>14</v>
      </c>
      <c r="I4" s="55"/>
      <c r="J4" s="55" t="s">
        <v>36</v>
      </c>
      <c r="K4" s="55"/>
      <c r="L4" s="8" t="s">
        <v>86</v>
      </c>
      <c r="M4" s="8"/>
      <c r="N4" s="55" t="s">
        <v>37</v>
      </c>
      <c r="O4" s="55"/>
      <c r="P4" s="8" t="s">
        <v>86</v>
      </c>
      <c r="Q4" s="8"/>
      <c r="R4" s="55"/>
      <c r="S4" s="8" t="s">
        <v>86</v>
      </c>
      <c r="T4" s="10"/>
      <c r="U4" s="8" t="s">
        <v>86</v>
      </c>
      <c r="V4" s="10"/>
      <c r="X4" s="8" t="s">
        <v>86</v>
      </c>
      <c r="Y4" s="8"/>
      <c r="Z4" s="8" t="s">
        <v>86</v>
      </c>
      <c r="AB4" s="55" t="s">
        <v>160</v>
      </c>
      <c r="AD4" s="8" t="s">
        <v>164</v>
      </c>
    </row>
    <row r="5" spans="1:31" x14ac:dyDescent="0.25">
      <c r="A5" s="21">
        <v>42719</v>
      </c>
      <c r="B5" s="22"/>
      <c r="C5" s="23"/>
      <c r="D5" s="22">
        <v>-1000000</v>
      </c>
      <c r="E5" s="22">
        <f>SUM(B5:D5)</f>
        <v>-1000000</v>
      </c>
      <c r="F5" s="3">
        <f>E5</f>
        <v>-1000000</v>
      </c>
      <c r="G5" t="s">
        <v>85</v>
      </c>
      <c r="H5" s="26" t="s">
        <v>36</v>
      </c>
      <c r="I5" s="26"/>
      <c r="J5" s="22">
        <f>D5</f>
        <v>-1000000</v>
      </c>
      <c r="K5" s="69" t="s">
        <v>25</v>
      </c>
      <c r="L5" s="18">
        <f>B5+J5</f>
        <v>-1000000</v>
      </c>
      <c r="M5" s="18" t="s">
        <v>94</v>
      </c>
      <c r="N5" s="22"/>
      <c r="R5" s="18"/>
      <c r="S5" s="18">
        <f>L5</f>
        <v>-1000000</v>
      </c>
      <c r="T5" s="18" t="s">
        <v>101</v>
      </c>
      <c r="X5" s="1">
        <f>L5</f>
        <v>-1000000</v>
      </c>
      <c r="Y5" s="83" t="s">
        <v>101</v>
      </c>
      <c r="Z5" s="65"/>
      <c r="AB5" s="29">
        <f>X5+Z5</f>
        <v>-1000000</v>
      </c>
      <c r="AC5" s="15" t="s">
        <v>119</v>
      </c>
    </row>
    <row r="6" spans="1:31" x14ac:dyDescent="0.25">
      <c r="A6" s="64">
        <v>42724</v>
      </c>
      <c r="B6" s="3">
        <v>-950000</v>
      </c>
      <c r="C6" s="19"/>
      <c r="D6" s="3">
        <v>950000</v>
      </c>
      <c r="E6" s="3">
        <f>SUM(B6:D6)</f>
        <v>0</v>
      </c>
      <c r="F6" s="3"/>
      <c r="G6" t="s">
        <v>4</v>
      </c>
      <c r="H6" s="56" t="s">
        <v>36</v>
      </c>
      <c r="I6" s="56"/>
      <c r="J6" s="3">
        <f>D6</f>
        <v>950000</v>
      </c>
      <c r="K6" s="69" t="s">
        <v>26</v>
      </c>
      <c r="L6" s="18">
        <f>B6+J6</f>
        <v>0</v>
      </c>
      <c r="M6" s="18" t="s">
        <v>95</v>
      </c>
      <c r="N6" s="3"/>
      <c r="R6" s="18"/>
      <c r="S6" s="18">
        <f>L6</f>
        <v>0</v>
      </c>
      <c r="T6" s="18" t="s">
        <v>102</v>
      </c>
      <c r="X6" s="1">
        <f>L6</f>
        <v>0</v>
      </c>
      <c r="Y6" s="83" t="s">
        <v>102</v>
      </c>
      <c r="AB6" s="28">
        <f t="shared" ref="AB6:AB22" si="0">X6+Z6</f>
        <v>0</v>
      </c>
      <c r="AC6" s="15" t="s">
        <v>120</v>
      </c>
      <c r="AD6" s="28">
        <f t="shared" ref="AD6:AD22" si="1">B6+C6</f>
        <v>-950000</v>
      </c>
    </row>
    <row r="7" spans="1:31" x14ac:dyDescent="0.25">
      <c r="A7" s="64">
        <v>42825</v>
      </c>
      <c r="B7" s="3"/>
      <c r="C7" s="19"/>
      <c r="D7" s="3"/>
      <c r="E7" s="3"/>
      <c r="F7" s="72">
        <v>-3750</v>
      </c>
      <c r="G7" s="73" t="s">
        <v>84</v>
      </c>
      <c r="H7" s="74" t="s">
        <v>36</v>
      </c>
      <c r="I7" s="74"/>
      <c r="J7" s="72"/>
      <c r="K7" s="75"/>
      <c r="L7" s="75"/>
      <c r="M7" s="75"/>
      <c r="N7" s="72"/>
      <c r="O7" s="73"/>
      <c r="P7" s="73"/>
      <c r="Q7" s="73"/>
      <c r="R7" s="75" t="s">
        <v>109</v>
      </c>
      <c r="S7" s="75">
        <f>F7*(SUM($L$5:L7)/(SUM($L$5:L7)+SUM($P$5:P7)))</f>
        <v>-3750</v>
      </c>
      <c r="T7" s="75" t="s">
        <v>195</v>
      </c>
      <c r="U7" s="73" t="s">
        <v>109</v>
      </c>
      <c r="V7" s="73"/>
      <c r="W7" s="73"/>
      <c r="X7" s="79">
        <f>$Y$1/4*SUM($L$5:L7)</f>
        <v>-5000</v>
      </c>
      <c r="Y7" s="76" t="s">
        <v>165</v>
      </c>
      <c r="Z7" s="73"/>
      <c r="AA7" s="73"/>
      <c r="AB7" s="107">
        <f t="shared" si="0"/>
        <v>-5000</v>
      </c>
      <c r="AC7" s="15" t="s">
        <v>121</v>
      </c>
      <c r="AD7" s="28">
        <f t="shared" si="1"/>
        <v>0</v>
      </c>
    </row>
    <row r="8" spans="1:31" x14ac:dyDescent="0.25">
      <c r="A8" s="64">
        <v>42916</v>
      </c>
      <c r="B8" s="3"/>
      <c r="C8" s="19"/>
      <c r="D8" s="3"/>
      <c r="E8" s="3"/>
      <c r="F8" s="72">
        <v>-3750</v>
      </c>
      <c r="G8" s="73" t="s">
        <v>84</v>
      </c>
      <c r="H8" s="74" t="s">
        <v>36</v>
      </c>
      <c r="I8" s="74"/>
      <c r="J8" s="72"/>
      <c r="K8" s="75"/>
      <c r="L8" s="75"/>
      <c r="M8" s="75"/>
      <c r="N8" s="72"/>
      <c r="O8" s="73"/>
      <c r="P8" s="73"/>
      <c r="Q8" s="73"/>
      <c r="R8" s="75" t="s">
        <v>109</v>
      </c>
      <c r="S8" s="75">
        <f>F8*(SUM($L$5:L8)/(SUM($L$5:L8)+SUM($P$5:P8)))</f>
        <v>-3750</v>
      </c>
      <c r="T8" s="75" t="s">
        <v>196</v>
      </c>
      <c r="U8" s="73" t="s">
        <v>109</v>
      </c>
      <c r="V8" s="73"/>
      <c r="W8" s="73" t="s">
        <v>109</v>
      </c>
      <c r="X8" s="79">
        <f>$Y$1/4*SUM($L$5:L8)</f>
        <v>-5000</v>
      </c>
      <c r="Y8" s="76" t="s">
        <v>166</v>
      </c>
      <c r="Z8" s="73"/>
      <c r="AA8" s="73"/>
      <c r="AB8" s="107">
        <f t="shared" si="0"/>
        <v>-5000</v>
      </c>
      <c r="AC8" s="15" t="s">
        <v>132</v>
      </c>
      <c r="AD8" s="28">
        <f t="shared" si="1"/>
        <v>0</v>
      </c>
    </row>
    <row r="9" spans="1:31" ht="15.75" thickBot="1" x14ac:dyDescent="0.3">
      <c r="A9" s="64">
        <v>43008</v>
      </c>
      <c r="B9" s="3"/>
      <c r="C9" s="12"/>
      <c r="D9" s="3">
        <v>-5000000</v>
      </c>
      <c r="E9" s="3">
        <f>SUM(B9:D9)</f>
        <v>-5000000</v>
      </c>
      <c r="F9" s="3">
        <f>E9</f>
        <v>-5000000</v>
      </c>
      <c r="G9" t="s">
        <v>92</v>
      </c>
      <c r="H9" s="56" t="s">
        <v>37</v>
      </c>
      <c r="I9" s="56"/>
      <c r="J9" s="70"/>
      <c r="K9" s="69"/>
      <c r="L9" s="69"/>
      <c r="M9" s="69"/>
      <c r="N9" s="70">
        <f>D9</f>
        <v>-5000000</v>
      </c>
      <c r="O9" s="15" t="s">
        <v>107</v>
      </c>
      <c r="P9" s="69">
        <f>C9+N9</f>
        <v>-5000000</v>
      </c>
      <c r="Q9" s="69" t="s">
        <v>144</v>
      </c>
      <c r="R9" s="69"/>
      <c r="S9" s="69">
        <f t="shared" ref="S9:S10" si="2">L9</f>
        <v>0</v>
      </c>
      <c r="T9" s="69" t="s">
        <v>103</v>
      </c>
      <c r="U9" s="69">
        <f>P9</f>
        <v>-5000000</v>
      </c>
      <c r="V9" s="69" t="s">
        <v>115</v>
      </c>
      <c r="W9" s="78" t="s">
        <v>109</v>
      </c>
      <c r="X9" s="1">
        <f t="shared" ref="X9:X10" si="3">L9</f>
        <v>0</v>
      </c>
      <c r="Y9" s="69" t="s">
        <v>103</v>
      </c>
      <c r="Z9" s="1">
        <f>P9</f>
        <v>-5000000</v>
      </c>
      <c r="AA9" s="15" t="s">
        <v>115</v>
      </c>
      <c r="AB9" s="28">
        <f t="shared" si="0"/>
        <v>-5000000</v>
      </c>
      <c r="AC9" s="15" t="s">
        <v>133</v>
      </c>
      <c r="AD9" s="28">
        <f t="shared" si="1"/>
        <v>0</v>
      </c>
    </row>
    <row r="10" spans="1:31" x14ac:dyDescent="0.25">
      <c r="A10" s="64">
        <v>43009</v>
      </c>
      <c r="B10" s="3"/>
      <c r="C10" s="3">
        <v>-4900000</v>
      </c>
      <c r="D10" s="3">
        <v>4900000</v>
      </c>
      <c r="E10" s="3">
        <f>SUM(B10:D10)</f>
        <v>0</v>
      </c>
      <c r="F10" s="3"/>
      <c r="G10" t="s">
        <v>4</v>
      </c>
      <c r="H10" s="56" t="s">
        <v>37</v>
      </c>
      <c r="I10" s="56"/>
      <c r="J10" s="3"/>
      <c r="K10" s="18"/>
      <c r="L10" s="18"/>
      <c r="M10" s="18"/>
      <c r="N10" s="3">
        <f>D10</f>
        <v>4900000</v>
      </c>
      <c r="O10" s="15" t="s">
        <v>108</v>
      </c>
      <c r="P10" s="69">
        <f>C10+N10</f>
        <v>0</v>
      </c>
      <c r="Q10" s="69" t="s">
        <v>145</v>
      </c>
      <c r="R10" s="69"/>
      <c r="S10" s="69">
        <f t="shared" si="2"/>
        <v>0</v>
      </c>
      <c r="T10" s="69" t="s">
        <v>104</v>
      </c>
      <c r="U10" s="69">
        <f>P10</f>
        <v>0</v>
      </c>
      <c r="V10" s="69" t="s">
        <v>116</v>
      </c>
      <c r="W10" s="78" t="s">
        <v>109</v>
      </c>
      <c r="X10" s="1">
        <f t="shared" si="3"/>
        <v>0</v>
      </c>
      <c r="Y10" s="83" t="s">
        <v>104</v>
      </c>
      <c r="Z10" s="1">
        <f>P10</f>
        <v>0</v>
      </c>
      <c r="AA10" s="15" t="s">
        <v>116</v>
      </c>
      <c r="AB10" s="28">
        <f t="shared" si="0"/>
        <v>0</v>
      </c>
      <c r="AC10" s="15" t="s">
        <v>134</v>
      </c>
      <c r="AD10" s="28">
        <f t="shared" si="1"/>
        <v>-4900000</v>
      </c>
    </row>
    <row r="11" spans="1:31" x14ac:dyDescent="0.25">
      <c r="A11" s="64">
        <v>43100</v>
      </c>
      <c r="B11" s="3"/>
      <c r="C11" s="3"/>
      <c r="D11" s="3"/>
      <c r="E11" s="3"/>
      <c r="F11" s="72">
        <v>-22500</v>
      </c>
      <c r="G11" s="73" t="s">
        <v>84</v>
      </c>
      <c r="H11" s="74" t="s">
        <v>112</v>
      </c>
      <c r="I11" s="74"/>
      <c r="J11" s="72"/>
      <c r="K11" s="75"/>
      <c r="L11" s="75"/>
      <c r="M11" s="75"/>
      <c r="N11" s="72"/>
      <c r="O11" s="76"/>
      <c r="P11" s="75"/>
      <c r="Q11" s="75"/>
      <c r="R11" s="75" t="s">
        <v>109</v>
      </c>
      <c r="S11" s="75">
        <f>F11*(SUM($L$5:L11)/(SUM($L$5:L11)+SUM($P$5:P11)))</f>
        <v>-3750</v>
      </c>
      <c r="T11" s="75" t="s">
        <v>197</v>
      </c>
      <c r="U11" s="75">
        <f>F11*(SUM($P$5:P11)/(SUM($L$5:L11)+SUM($P$5:P11)))</f>
        <v>-18750</v>
      </c>
      <c r="V11" s="75" t="s">
        <v>206</v>
      </c>
      <c r="W11" s="73" t="s">
        <v>109</v>
      </c>
      <c r="X11" s="79">
        <f>$Y$1/4*SUM($L$5:L11)</f>
        <v>-5000</v>
      </c>
      <c r="Y11" s="76" t="s">
        <v>167</v>
      </c>
      <c r="Z11" s="79">
        <f>$Y$1/4*SUM($P$9:P11)</f>
        <v>-25000</v>
      </c>
      <c r="AA11" s="76" t="s">
        <v>173</v>
      </c>
      <c r="AB11" s="107">
        <f t="shared" si="0"/>
        <v>-30000</v>
      </c>
      <c r="AC11" s="15" t="s">
        <v>135</v>
      </c>
      <c r="AD11" s="28">
        <f t="shared" si="1"/>
        <v>0</v>
      </c>
    </row>
    <row r="12" spans="1:31" x14ac:dyDescent="0.25">
      <c r="A12" s="64">
        <v>43190</v>
      </c>
      <c r="B12" s="3"/>
      <c r="C12" s="3"/>
      <c r="D12" s="3"/>
      <c r="E12" s="3"/>
      <c r="F12" s="72">
        <v>-22500</v>
      </c>
      <c r="G12" s="73" t="s">
        <v>84</v>
      </c>
      <c r="H12" s="74" t="s">
        <v>112</v>
      </c>
      <c r="I12" s="74"/>
      <c r="J12" s="72"/>
      <c r="K12" s="75"/>
      <c r="L12" s="75"/>
      <c r="M12" s="75"/>
      <c r="N12" s="72"/>
      <c r="O12" s="76"/>
      <c r="P12" s="75"/>
      <c r="Q12" s="75"/>
      <c r="R12" s="75" t="s">
        <v>109</v>
      </c>
      <c r="S12" s="75">
        <f>F12*(SUM($L$5:L12)/(SUM($L$5:L12)+SUM($P$5:P12)))</f>
        <v>-3750</v>
      </c>
      <c r="T12" s="75" t="s">
        <v>198</v>
      </c>
      <c r="U12" s="75">
        <f>F12*(SUM($P$5:P12)/(SUM($L$5:L12)+SUM($P$5:P12)))</f>
        <v>-18750</v>
      </c>
      <c r="V12" s="75" t="s">
        <v>207</v>
      </c>
      <c r="W12" s="73" t="s">
        <v>109</v>
      </c>
      <c r="X12" s="79">
        <f>$Y$1/4*SUM($L$5:L12)</f>
        <v>-5000</v>
      </c>
      <c r="Y12" s="76" t="s">
        <v>168</v>
      </c>
      <c r="Z12" s="79">
        <f>$Y$1/4*SUM($P$9:P12)</f>
        <v>-25000</v>
      </c>
      <c r="AA12" s="76" t="s">
        <v>174</v>
      </c>
      <c r="AB12" s="107">
        <f t="shared" si="0"/>
        <v>-30000</v>
      </c>
      <c r="AC12" s="15" t="s">
        <v>122</v>
      </c>
      <c r="AD12" s="28">
        <f t="shared" si="1"/>
        <v>0</v>
      </c>
    </row>
    <row r="13" spans="1:31" x14ac:dyDescent="0.25">
      <c r="A13" s="64">
        <v>43281</v>
      </c>
      <c r="B13" s="3"/>
      <c r="C13" s="3"/>
      <c r="D13" s="3"/>
      <c r="E13" s="3"/>
      <c r="F13" s="72">
        <v>-22500</v>
      </c>
      <c r="G13" s="73" t="s">
        <v>84</v>
      </c>
      <c r="H13" s="74" t="s">
        <v>112</v>
      </c>
      <c r="I13" s="74"/>
      <c r="J13" s="72"/>
      <c r="K13" s="75"/>
      <c r="L13" s="75"/>
      <c r="M13" s="75"/>
      <c r="N13" s="72"/>
      <c r="O13" s="76"/>
      <c r="P13" s="75"/>
      <c r="Q13" s="75"/>
      <c r="R13" s="75" t="s">
        <v>109</v>
      </c>
      <c r="S13" s="75">
        <f>F13*(SUM($L$5:L13)/(SUM($L$5:L13)+SUM($P$5:P13)))</f>
        <v>-3750</v>
      </c>
      <c r="T13" s="75" t="s">
        <v>199</v>
      </c>
      <c r="U13" s="75">
        <f>F13*(SUM($P$5:P13)/(SUM($L$5:L13)+SUM($P$5:P13)))</f>
        <v>-18750</v>
      </c>
      <c r="V13" s="75" t="s">
        <v>208</v>
      </c>
      <c r="W13" s="73" t="s">
        <v>109</v>
      </c>
      <c r="X13" s="79">
        <f>$Y$1/4*SUM($L$5:L13)</f>
        <v>-5000</v>
      </c>
      <c r="Y13" s="76" t="s">
        <v>169</v>
      </c>
      <c r="Z13" s="79">
        <f>$Y$1/4*SUM($P$9:P13)</f>
        <v>-25000</v>
      </c>
      <c r="AA13" s="76" t="s">
        <v>175</v>
      </c>
      <c r="AB13" s="107">
        <f t="shared" si="0"/>
        <v>-30000</v>
      </c>
      <c r="AC13" s="15" t="s">
        <v>123</v>
      </c>
      <c r="AD13" s="28">
        <f t="shared" si="1"/>
        <v>0</v>
      </c>
    </row>
    <row r="14" spans="1:31" x14ac:dyDescent="0.25">
      <c r="A14" s="64">
        <v>43373</v>
      </c>
      <c r="B14" s="3"/>
      <c r="C14" s="3"/>
      <c r="D14" s="3"/>
      <c r="E14" s="3"/>
      <c r="F14" s="72">
        <v>-22500</v>
      </c>
      <c r="G14" s="73" t="s">
        <v>84</v>
      </c>
      <c r="H14" s="74" t="s">
        <v>112</v>
      </c>
      <c r="I14" s="74"/>
      <c r="J14" s="72"/>
      <c r="K14" s="75"/>
      <c r="L14" s="75"/>
      <c r="M14" s="75"/>
      <c r="N14" s="72"/>
      <c r="O14" s="76"/>
      <c r="P14" s="75"/>
      <c r="Q14" s="75"/>
      <c r="R14" s="75" t="s">
        <v>109</v>
      </c>
      <c r="S14" s="75">
        <f>F14*(SUM($L$5:L14)/(SUM($L$5:L14)+SUM($P$5:P14)))</f>
        <v>-3750</v>
      </c>
      <c r="T14" s="75" t="s">
        <v>200</v>
      </c>
      <c r="U14" s="75">
        <f>F14*(SUM($P$5:P14)/(SUM($L$5:L14)+SUM($P$5:P14)))</f>
        <v>-18750</v>
      </c>
      <c r="V14" s="75" t="s">
        <v>209</v>
      </c>
      <c r="W14" s="73" t="s">
        <v>109</v>
      </c>
      <c r="X14" s="79">
        <f>$Y$1/4*SUM($L$5:L14)</f>
        <v>-5000</v>
      </c>
      <c r="Y14" s="76" t="s">
        <v>170</v>
      </c>
      <c r="Z14" s="79">
        <f>$Y$1/4*SUM($P$9:P14)</f>
        <v>-25000</v>
      </c>
      <c r="AA14" s="76" t="s">
        <v>176</v>
      </c>
      <c r="AB14" s="107">
        <f>X14+Z14</f>
        <v>-30000</v>
      </c>
      <c r="AC14" s="15" t="s">
        <v>124</v>
      </c>
      <c r="AD14" s="28">
        <f t="shared" si="1"/>
        <v>0</v>
      </c>
    </row>
    <row r="15" spans="1:31" x14ac:dyDescent="0.25">
      <c r="A15" s="64">
        <v>43465</v>
      </c>
      <c r="B15" s="3"/>
      <c r="C15" s="3"/>
      <c r="D15" s="3"/>
      <c r="E15" s="3"/>
      <c r="F15" s="72">
        <v>-22500</v>
      </c>
      <c r="G15" s="73" t="s">
        <v>84</v>
      </c>
      <c r="H15" s="74" t="s">
        <v>112</v>
      </c>
      <c r="I15" s="74"/>
      <c r="J15" s="72"/>
      <c r="K15" s="75"/>
      <c r="L15" s="75"/>
      <c r="M15" s="75"/>
      <c r="N15" s="72"/>
      <c r="O15" s="76"/>
      <c r="P15" s="75"/>
      <c r="Q15" s="75"/>
      <c r="R15" s="75" t="s">
        <v>109</v>
      </c>
      <c r="S15" s="75">
        <f>F15*(SUM($L$5:L15)/(SUM($L$5:L15)+SUM($P$5:P15)))</f>
        <v>-3750</v>
      </c>
      <c r="T15" s="75" t="s">
        <v>201</v>
      </c>
      <c r="U15" s="75">
        <f>F15*(SUM($P$5:P15)/(SUM($L$5:L15)+SUM($P$5:P15)))</f>
        <v>-18750</v>
      </c>
      <c r="V15" s="75" t="s">
        <v>210</v>
      </c>
      <c r="W15" s="73" t="s">
        <v>109</v>
      </c>
      <c r="X15" s="79">
        <f>$Y$1/4*SUM($L$5:L15)</f>
        <v>-5000</v>
      </c>
      <c r="Y15" s="76" t="s">
        <v>192</v>
      </c>
      <c r="Z15" s="79">
        <f>$Y$1/4*SUM($P$9:P15)</f>
        <v>-25000</v>
      </c>
      <c r="AA15" s="76" t="s">
        <v>177</v>
      </c>
      <c r="AB15" s="107">
        <f t="shared" si="0"/>
        <v>-30000</v>
      </c>
      <c r="AC15" s="15" t="s">
        <v>125</v>
      </c>
      <c r="AD15" s="28">
        <f t="shared" si="1"/>
        <v>0</v>
      </c>
    </row>
    <row r="16" spans="1:31" x14ac:dyDescent="0.25">
      <c r="A16" s="64">
        <v>43555</v>
      </c>
      <c r="B16" s="3"/>
      <c r="C16" s="3"/>
      <c r="D16" s="3"/>
      <c r="E16" s="3"/>
      <c r="F16" s="72">
        <v>-22500</v>
      </c>
      <c r="G16" s="73" t="s">
        <v>84</v>
      </c>
      <c r="H16" s="74" t="s">
        <v>112</v>
      </c>
      <c r="I16" s="74"/>
      <c r="J16" s="72"/>
      <c r="K16" s="75"/>
      <c r="L16" s="75"/>
      <c r="M16" s="75"/>
      <c r="N16" s="72"/>
      <c r="O16" s="76"/>
      <c r="P16" s="75"/>
      <c r="Q16" s="75"/>
      <c r="R16" s="75" t="s">
        <v>109</v>
      </c>
      <c r="S16" s="75">
        <f>F16*(SUM($L$5:L16)/(SUM($L$5:L16)+SUM($P$5:P16)))</f>
        <v>-3750</v>
      </c>
      <c r="T16" s="75" t="s">
        <v>202</v>
      </c>
      <c r="U16" s="75">
        <f>F16*(SUM($P$5:P16)/(SUM($L$5:L16)+SUM($P$5:P16)))</f>
        <v>-18750</v>
      </c>
      <c r="V16" s="75" t="s">
        <v>211</v>
      </c>
      <c r="W16" s="73" t="s">
        <v>109</v>
      </c>
      <c r="X16" s="79">
        <f>$Y$1/4*SUM($L$5:L16)</f>
        <v>-5000</v>
      </c>
      <c r="Y16" s="76" t="s">
        <v>171</v>
      </c>
      <c r="Z16" s="79">
        <f>$Y$1/4*SUM($P$9:P16)</f>
        <v>-25000</v>
      </c>
      <c r="AA16" s="76" t="s">
        <v>178</v>
      </c>
      <c r="AB16" s="107">
        <f t="shared" si="0"/>
        <v>-30000</v>
      </c>
      <c r="AC16" s="15" t="s">
        <v>126</v>
      </c>
      <c r="AD16" s="28">
        <f t="shared" si="1"/>
        <v>0</v>
      </c>
    </row>
    <row r="17" spans="1:31" x14ac:dyDescent="0.25">
      <c r="A17" s="64">
        <v>43645</v>
      </c>
      <c r="B17" s="3">
        <v>500000</v>
      </c>
      <c r="C17" s="3"/>
      <c r="D17" s="3">
        <v>-500000</v>
      </c>
      <c r="E17" s="3">
        <f>SUM(B17:D17)</f>
        <v>0</v>
      </c>
      <c r="F17" s="3"/>
      <c r="G17" t="s">
        <v>7</v>
      </c>
      <c r="H17" s="56" t="s">
        <v>36</v>
      </c>
      <c r="I17" s="56"/>
      <c r="J17" s="3">
        <f>D17</f>
        <v>-500000</v>
      </c>
      <c r="K17" s="69" t="s">
        <v>141</v>
      </c>
      <c r="L17" s="18">
        <f>B17+J17</f>
        <v>0</v>
      </c>
      <c r="M17" s="18" t="s">
        <v>96</v>
      </c>
      <c r="N17" s="3"/>
      <c r="O17" s="15"/>
      <c r="P17" s="18"/>
      <c r="Q17" s="18"/>
      <c r="R17" s="18"/>
      <c r="S17" s="69">
        <f t="shared" ref="S17:S18" si="4">L17</f>
        <v>0</v>
      </c>
      <c r="T17" s="69" t="s">
        <v>105</v>
      </c>
      <c r="U17" s="69">
        <f>P17</f>
        <v>0</v>
      </c>
      <c r="V17" s="69" t="s">
        <v>117</v>
      </c>
      <c r="W17" s="78" t="s">
        <v>109</v>
      </c>
      <c r="X17" s="86">
        <f t="shared" ref="X17:X18" si="5">L17</f>
        <v>0</v>
      </c>
      <c r="Y17" s="87" t="s">
        <v>105</v>
      </c>
      <c r="Z17" s="86">
        <f t="shared" ref="Z17:Z18" si="6">P17</f>
        <v>0</v>
      </c>
      <c r="AA17" s="88" t="s">
        <v>117</v>
      </c>
      <c r="AB17" s="89">
        <f t="shared" si="0"/>
        <v>0</v>
      </c>
      <c r="AC17" s="88" t="s">
        <v>127</v>
      </c>
      <c r="AD17" s="28">
        <f t="shared" si="1"/>
        <v>500000</v>
      </c>
    </row>
    <row r="18" spans="1:31" x14ac:dyDescent="0.25">
      <c r="A18" s="64">
        <v>43646</v>
      </c>
      <c r="B18" s="3"/>
      <c r="C18" s="3"/>
      <c r="D18" s="3">
        <v>500000</v>
      </c>
      <c r="E18" s="3">
        <f>SUM(B18:D18)</f>
        <v>500000</v>
      </c>
      <c r="F18" s="3">
        <f>E18</f>
        <v>500000</v>
      </c>
      <c r="G18" t="s">
        <v>6</v>
      </c>
      <c r="H18" s="56" t="s">
        <v>36</v>
      </c>
      <c r="I18" s="56"/>
      <c r="J18" s="3">
        <f>D18</f>
        <v>500000</v>
      </c>
      <c r="K18" s="69" t="s">
        <v>142</v>
      </c>
      <c r="L18" s="18">
        <f>B18+J18</f>
        <v>500000</v>
      </c>
      <c r="M18" s="18" t="s">
        <v>97</v>
      </c>
      <c r="N18" s="3"/>
      <c r="O18" s="15"/>
      <c r="P18" s="18"/>
      <c r="Q18" s="18"/>
      <c r="R18" s="18"/>
      <c r="S18" s="69">
        <f t="shared" si="4"/>
        <v>500000</v>
      </c>
      <c r="T18" s="69" t="s">
        <v>106</v>
      </c>
      <c r="U18" s="69">
        <f>P18</f>
        <v>0</v>
      </c>
      <c r="V18" s="69" t="s">
        <v>118</v>
      </c>
      <c r="W18" s="78" t="s">
        <v>109</v>
      </c>
      <c r="X18" s="86">
        <f t="shared" si="5"/>
        <v>500000</v>
      </c>
      <c r="Y18" s="87" t="s">
        <v>106</v>
      </c>
      <c r="Z18" s="86">
        <f t="shared" si="6"/>
        <v>0</v>
      </c>
      <c r="AA18" s="88" t="s">
        <v>118</v>
      </c>
      <c r="AB18" s="89">
        <f t="shared" si="0"/>
        <v>500000</v>
      </c>
      <c r="AC18" s="88" t="s">
        <v>128</v>
      </c>
      <c r="AD18" s="28">
        <f t="shared" si="1"/>
        <v>0</v>
      </c>
    </row>
    <row r="19" spans="1:31" x14ac:dyDescent="0.25">
      <c r="A19" s="64">
        <v>43646</v>
      </c>
      <c r="B19" s="3"/>
      <c r="C19" s="3"/>
      <c r="D19" s="3"/>
      <c r="E19" s="3"/>
      <c r="F19" s="72">
        <v>-20625</v>
      </c>
      <c r="G19" s="73" t="s">
        <v>84</v>
      </c>
      <c r="H19" s="74" t="s">
        <v>112</v>
      </c>
      <c r="I19" s="74"/>
      <c r="J19" s="72"/>
      <c r="K19" s="75"/>
      <c r="L19" s="75"/>
      <c r="M19" s="75"/>
      <c r="N19" s="72"/>
      <c r="O19" s="76"/>
      <c r="P19" s="75"/>
      <c r="Q19" s="75"/>
      <c r="R19" s="75" t="s">
        <v>109</v>
      </c>
      <c r="S19" s="75">
        <f>F19*(SUM($L$5:L19)/(SUM($L$5:L19)+SUM($P$5:P19)))</f>
        <v>-1875</v>
      </c>
      <c r="T19" s="75" t="s">
        <v>203</v>
      </c>
      <c r="U19" s="75">
        <f>F19*(SUM($P$5:P19)/(SUM($L$5:L19)+SUM($P$5:P19)))</f>
        <v>-18750</v>
      </c>
      <c r="V19" s="75" t="s">
        <v>212</v>
      </c>
      <c r="W19" s="73" t="s">
        <v>109</v>
      </c>
      <c r="X19" s="79">
        <f>$Y$1/4*SUM($L$5:L19)</f>
        <v>-2500</v>
      </c>
      <c r="Y19" s="76" t="s">
        <v>193</v>
      </c>
      <c r="Z19" s="79">
        <f>$Y$1/4*SUM($P$9:P19)</f>
        <v>-25000</v>
      </c>
      <c r="AA19" s="76" t="s">
        <v>179</v>
      </c>
      <c r="AB19" s="107">
        <f>X19+Z19</f>
        <v>-27500</v>
      </c>
      <c r="AC19" s="15" t="s">
        <v>129</v>
      </c>
      <c r="AD19" s="28">
        <f t="shared" si="1"/>
        <v>0</v>
      </c>
    </row>
    <row r="20" spans="1:31" x14ac:dyDescent="0.25">
      <c r="A20" s="64">
        <v>43738</v>
      </c>
      <c r="B20" s="3"/>
      <c r="C20" s="3"/>
      <c r="D20" s="3"/>
      <c r="E20" s="3"/>
      <c r="F20" s="72">
        <v>-20625</v>
      </c>
      <c r="G20" s="73" t="s">
        <v>84</v>
      </c>
      <c r="H20" s="74" t="s">
        <v>112</v>
      </c>
      <c r="I20" s="74"/>
      <c r="J20" s="72"/>
      <c r="K20" s="75"/>
      <c r="L20" s="75"/>
      <c r="M20" s="75"/>
      <c r="N20" s="72"/>
      <c r="O20" s="76"/>
      <c r="P20" s="75"/>
      <c r="Q20" s="75"/>
      <c r="R20" s="75" t="s">
        <v>109</v>
      </c>
      <c r="S20" s="75">
        <f>F20*(SUM($L$5:L20)/(SUM($L$5:L20)+SUM($P$5:P20)))</f>
        <v>-1875</v>
      </c>
      <c r="T20" s="75" t="s">
        <v>204</v>
      </c>
      <c r="U20" s="75">
        <f>F20*(SUM($P$5:P20)/(SUM($L$5:L20)+SUM($P$5:P20)))</f>
        <v>-18750</v>
      </c>
      <c r="V20" s="75" t="s">
        <v>213</v>
      </c>
      <c r="W20" s="73" t="s">
        <v>109</v>
      </c>
      <c r="X20" s="79">
        <f>$Y$1/4*SUM($L$5:L20)</f>
        <v>-2500</v>
      </c>
      <c r="Y20" s="76" t="s">
        <v>194</v>
      </c>
      <c r="Z20" s="79">
        <f>$Y$1/4*SUM($P$9:P20)</f>
        <v>-25000</v>
      </c>
      <c r="AA20" s="76" t="s">
        <v>180</v>
      </c>
      <c r="AB20" s="107">
        <f t="shared" si="0"/>
        <v>-27500</v>
      </c>
      <c r="AC20" s="15" t="s">
        <v>130</v>
      </c>
      <c r="AD20" s="28">
        <f t="shared" si="1"/>
        <v>0</v>
      </c>
      <c r="AE20" s="28"/>
    </row>
    <row r="21" spans="1:31" x14ac:dyDescent="0.25">
      <c r="A21" s="64">
        <v>43830</v>
      </c>
      <c r="B21" s="3"/>
      <c r="C21" s="3"/>
      <c r="D21" s="3"/>
      <c r="E21" s="3"/>
      <c r="F21" s="72">
        <v>-20625</v>
      </c>
      <c r="G21" s="73" t="s">
        <v>84</v>
      </c>
      <c r="H21" s="74" t="s">
        <v>112</v>
      </c>
      <c r="I21" s="74"/>
      <c r="J21" s="72"/>
      <c r="K21" s="75"/>
      <c r="L21" s="75"/>
      <c r="M21" s="75"/>
      <c r="N21" s="72"/>
      <c r="O21" s="76"/>
      <c r="P21" s="75"/>
      <c r="Q21" s="75"/>
      <c r="R21" s="75" t="s">
        <v>109</v>
      </c>
      <c r="S21" s="75">
        <f>F21*(SUM($L$5:L21)/(SUM($L$5:L21)+SUM($P$5:P21)))</f>
        <v>-1875</v>
      </c>
      <c r="T21" s="75" t="s">
        <v>205</v>
      </c>
      <c r="U21" s="75">
        <f>F21*(SUM($P$5:P21)/(SUM($L$5:L21)+SUM($P$5:P21)))</f>
        <v>-18750</v>
      </c>
      <c r="V21" s="75" t="s">
        <v>214</v>
      </c>
      <c r="W21" s="73" t="s">
        <v>109</v>
      </c>
      <c r="X21" s="79">
        <f>$Y$1/4*SUM($L$5:L21)</f>
        <v>-2500</v>
      </c>
      <c r="Y21" s="76" t="s">
        <v>172</v>
      </c>
      <c r="Z21" s="79">
        <f>$Y$1/4*SUM($P$9:P21)</f>
        <v>-25000</v>
      </c>
      <c r="AA21" s="76" t="s">
        <v>181</v>
      </c>
      <c r="AB21" s="107">
        <f t="shared" si="0"/>
        <v>-27500</v>
      </c>
      <c r="AC21" s="15" t="s">
        <v>131</v>
      </c>
      <c r="AD21" s="28">
        <f t="shared" si="1"/>
        <v>0</v>
      </c>
    </row>
    <row r="22" spans="1:31" x14ac:dyDescent="0.25">
      <c r="A22" s="24">
        <v>43830</v>
      </c>
      <c r="B22" s="7">
        <v>700000</v>
      </c>
      <c r="C22" s="7">
        <v>5300000</v>
      </c>
      <c r="D22" s="7">
        <v>151000</v>
      </c>
      <c r="E22" s="7">
        <f>SUM(B22:D22)</f>
        <v>6151000</v>
      </c>
      <c r="F22" s="7">
        <f>E22</f>
        <v>6151000</v>
      </c>
      <c r="G22" s="6" t="s">
        <v>5</v>
      </c>
      <c r="H22" s="14" t="s">
        <v>112</v>
      </c>
      <c r="I22" s="14"/>
      <c r="J22" s="33">
        <f>B36</f>
        <v>50411.352841583022</v>
      </c>
      <c r="K22" s="34" t="s">
        <v>93</v>
      </c>
      <c r="L22" s="68">
        <f>B22+J22</f>
        <v>750411.35284158308</v>
      </c>
      <c r="M22" s="18" t="s">
        <v>98</v>
      </c>
      <c r="N22" s="33">
        <f>D36</f>
        <v>100588.64807543438</v>
      </c>
      <c r="O22" s="88" t="s">
        <v>110</v>
      </c>
      <c r="P22" s="85">
        <f>C22+N22</f>
        <v>5400588.6480754344</v>
      </c>
      <c r="Q22" s="85" t="s">
        <v>146</v>
      </c>
      <c r="R22" s="34"/>
      <c r="S22" s="84">
        <f>L22</f>
        <v>750411.35284158308</v>
      </c>
      <c r="T22" s="69" t="s">
        <v>158</v>
      </c>
      <c r="U22" s="85">
        <f>P22</f>
        <v>5400588.6480754344</v>
      </c>
      <c r="V22" s="85" t="s">
        <v>159</v>
      </c>
      <c r="W22" s="78" t="s">
        <v>109</v>
      </c>
      <c r="X22" s="30">
        <f>L22</f>
        <v>750411.35284158308</v>
      </c>
      <c r="Y22" s="93" t="s">
        <v>158</v>
      </c>
      <c r="Z22" s="1">
        <f>P22</f>
        <v>5400588.6480754344</v>
      </c>
      <c r="AA22" s="15" t="s">
        <v>159</v>
      </c>
      <c r="AB22" s="30">
        <f t="shared" si="0"/>
        <v>6151000.0009170175</v>
      </c>
      <c r="AC22" s="15" t="s">
        <v>136</v>
      </c>
      <c r="AD22" s="30">
        <f t="shared" si="1"/>
        <v>6000000</v>
      </c>
    </row>
    <row r="23" spans="1:31" x14ac:dyDescent="0.25">
      <c r="A23" s="4" t="s">
        <v>8</v>
      </c>
      <c r="B23" s="2">
        <f>XIRR(B6:B22,A6:A22)</f>
        <v>8.6486813426017772E-2</v>
      </c>
      <c r="C23" s="2">
        <f>XIRR(C10:C22,A10:A22)</f>
        <v>3.550257980823518E-2</v>
      </c>
      <c r="D23" s="2">
        <f>XIRR(D5:D22,A5:A22)</f>
        <v>2.4625986814498912E-3</v>
      </c>
      <c r="E23" s="2">
        <f>XIRR(E5:E22,$A$5:$A$22)</f>
        <v>4.4853672385215759E-2</v>
      </c>
      <c r="F23" s="2">
        <f>XIRR(F5:F22,$A$5:$A$22)</f>
        <v>3.0612644553184507E-2</v>
      </c>
      <c r="G23" s="66"/>
      <c r="J23" s="2">
        <f>XIRR(J5:J22,$A$5:$A$22)</f>
        <v>2.4625986814498912E-3</v>
      </c>
      <c r="K23" s="58" t="s">
        <v>100</v>
      </c>
      <c r="L23" s="2">
        <f>XIRR(L5:L22,$A$5:$A$22)</f>
        <v>8.1870642304420482E-2</v>
      </c>
      <c r="M23" s="58" t="s">
        <v>99</v>
      </c>
      <c r="N23" s="2">
        <f>XIRR(N9:N22,A9:A22)</f>
        <v>2.4625986814498912E-3</v>
      </c>
      <c r="O23" s="88" t="s">
        <v>143</v>
      </c>
      <c r="P23" s="90">
        <f>XIRR(P9:P22,$A$9:$A$22)</f>
        <v>3.4814414381980893E-2</v>
      </c>
      <c r="Q23" s="91" t="s">
        <v>147</v>
      </c>
      <c r="R23" s="92"/>
      <c r="S23" s="90">
        <f>XIRR(S5:S22,$A$5:$A$22)</f>
        <v>6.9905462861061085E-2</v>
      </c>
      <c r="T23" s="91" t="s">
        <v>113</v>
      </c>
      <c r="U23" s="90">
        <f>XIRR(U9:U22,$A$9:$A$22)</f>
        <v>2.0035210251808173E-2</v>
      </c>
      <c r="V23" s="91" t="s">
        <v>111</v>
      </c>
      <c r="W23" s="78" t="s">
        <v>109</v>
      </c>
      <c r="X23" s="2">
        <f>XIRR(X5:X22,$A$5:$A$22)</f>
        <v>6.5940698981285101E-2</v>
      </c>
      <c r="Y23" s="77" t="s">
        <v>114</v>
      </c>
      <c r="Z23" s="2">
        <f>XIRR(Z9:Z22,$A$9:$A$22)</f>
        <v>1.5145614743232727E-2</v>
      </c>
      <c r="AA23" s="15" t="s">
        <v>137</v>
      </c>
      <c r="AB23" s="2">
        <f>XIRR(AB5:AB22,$A$5:$A$22)</f>
        <v>2.5898215174674985E-2</v>
      </c>
      <c r="AC23" s="15" t="s">
        <v>138</v>
      </c>
      <c r="AD23" s="2">
        <f>XIRR(AD6:AD22,$A$6:$A$22)</f>
        <v>4.6083185076713565E-2</v>
      </c>
    </row>
    <row r="24" spans="1:31" x14ac:dyDescent="0.25">
      <c r="A24" s="4"/>
      <c r="B24" s="67"/>
      <c r="C24" s="67"/>
      <c r="D24" s="67"/>
      <c r="E24" s="67"/>
      <c r="F24" s="2"/>
      <c r="G24" s="66"/>
      <c r="J24" s="2"/>
      <c r="K24" s="16"/>
      <c r="L24" s="2"/>
      <c r="M24" s="16"/>
      <c r="N24" s="2"/>
      <c r="P24" s="2"/>
      <c r="Q24" s="2"/>
      <c r="R24" s="16"/>
      <c r="S24" s="2"/>
      <c r="T24" s="2"/>
      <c r="U24" s="2"/>
      <c r="V24" s="2"/>
    </row>
    <row r="25" spans="1:31" x14ac:dyDescent="0.25">
      <c r="N25" s="1"/>
    </row>
    <row r="26" spans="1:31" x14ac:dyDescent="0.25">
      <c r="A26" s="4" t="s">
        <v>29</v>
      </c>
      <c r="N26" s="1"/>
      <c r="S26" s="1"/>
      <c r="U26" s="1"/>
    </row>
    <row r="27" spans="1:31" x14ac:dyDescent="0.25">
      <c r="B27" s="55" t="s">
        <v>9</v>
      </c>
      <c r="C27" s="55"/>
      <c r="D27" s="55" t="s">
        <v>9</v>
      </c>
      <c r="I27" s="17"/>
      <c r="J27" s="1"/>
      <c r="L27" s="1"/>
    </row>
    <row r="28" spans="1:31" x14ac:dyDescent="0.25">
      <c r="A28" s="55" t="s">
        <v>2</v>
      </c>
      <c r="B28" s="55" t="s">
        <v>36</v>
      </c>
      <c r="C28" s="55"/>
      <c r="D28" s="55" t="s">
        <v>37</v>
      </c>
      <c r="I28" s="17"/>
      <c r="J28" s="1"/>
    </row>
    <row r="29" spans="1:31" x14ac:dyDescent="0.25">
      <c r="A29" s="21">
        <v>42719</v>
      </c>
      <c r="B29" s="94">
        <f>J5</f>
        <v>-1000000</v>
      </c>
      <c r="C29" s="88" t="s">
        <v>58</v>
      </c>
      <c r="D29" s="95"/>
      <c r="E29" s="78"/>
      <c r="F29" s="78"/>
      <c r="G29" s="78"/>
      <c r="I29" s="17"/>
      <c r="J29" s="1"/>
    </row>
    <row r="30" spans="1:31" x14ac:dyDescent="0.25">
      <c r="A30" s="13">
        <v>42724</v>
      </c>
      <c r="B30" s="89">
        <f>J6</f>
        <v>950000</v>
      </c>
      <c r="C30" s="88" t="s">
        <v>59</v>
      </c>
      <c r="D30" s="96"/>
      <c r="E30" s="78"/>
      <c r="F30" s="78"/>
      <c r="G30" s="78"/>
      <c r="I30" s="17"/>
      <c r="J30" s="1"/>
    </row>
    <row r="31" spans="1:31" x14ac:dyDescent="0.25">
      <c r="A31" s="13">
        <v>43008</v>
      </c>
      <c r="B31" s="89">
        <f>J9</f>
        <v>0</v>
      </c>
      <c r="C31" s="88" t="s">
        <v>148</v>
      </c>
      <c r="D31" s="89">
        <f>N9</f>
        <v>-5000000</v>
      </c>
      <c r="E31" s="88" t="s">
        <v>154</v>
      </c>
      <c r="F31" s="78"/>
      <c r="G31" s="78"/>
      <c r="I31" s="17"/>
      <c r="J31" s="1"/>
    </row>
    <row r="32" spans="1:31" x14ac:dyDescent="0.25">
      <c r="A32" s="13">
        <v>43009</v>
      </c>
      <c r="B32" s="89">
        <f>J10</f>
        <v>0</v>
      </c>
      <c r="C32" s="88" t="s">
        <v>149</v>
      </c>
      <c r="D32" s="89">
        <f>N10</f>
        <v>4900000</v>
      </c>
      <c r="E32" s="88" t="s">
        <v>155</v>
      </c>
      <c r="F32" s="78"/>
      <c r="G32" s="78"/>
      <c r="I32" s="17"/>
      <c r="J32" s="1"/>
    </row>
    <row r="33" spans="1:14" x14ac:dyDescent="0.25">
      <c r="A33" s="13">
        <v>43645</v>
      </c>
      <c r="B33" s="89">
        <f>J17</f>
        <v>-500000</v>
      </c>
      <c r="C33" s="88" t="s">
        <v>150</v>
      </c>
      <c r="D33" s="89">
        <f>N17</f>
        <v>0</v>
      </c>
      <c r="E33" s="88" t="s">
        <v>156</v>
      </c>
      <c r="F33" s="78"/>
      <c r="G33" s="78"/>
      <c r="I33" s="17"/>
      <c r="J33" s="1"/>
    </row>
    <row r="34" spans="1:14" x14ac:dyDescent="0.25">
      <c r="A34" s="13">
        <v>43646</v>
      </c>
      <c r="B34" s="89">
        <f>J18</f>
        <v>500000</v>
      </c>
      <c r="C34" s="88" t="s">
        <v>151</v>
      </c>
      <c r="D34" s="89">
        <f>N18</f>
        <v>0</v>
      </c>
      <c r="E34" s="88" t="s">
        <v>157</v>
      </c>
      <c r="F34" s="78"/>
      <c r="G34" s="78"/>
      <c r="I34" s="17"/>
      <c r="J34" s="1"/>
    </row>
    <row r="35" spans="1:14" x14ac:dyDescent="0.25">
      <c r="A35" s="24">
        <v>43830</v>
      </c>
      <c r="B35" s="97">
        <v>0</v>
      </c>
      <c r="C35" s="78" t="s">
        <v>57</v>
      </c>
      <c r="D35" s="97">
        <v>0</v>
      </c>
      <c r="E35" s="78" t="s">
        <v>57</v>
      </c>
      <c r="F35" s="78"/>
      <c r="G35" s="78"/>
      <c r="I35" s="17"/>
      <c r="J35" s="1"/>
    </row>
    <row r="36" spans="1:14" x14ac:dyDescent="0.25">
      <c r="B36" s="98">
        <f t="array" ref="B36">-SUMPRODUCT((1+D23)^((MAX(A29:A35)-A29:A35)/365)*B29:B35)</f>
        <v>50411.352841583022</v>
      </c>
      <c r="C36" s="99" t="s">
        <v>152</v>
      </c>
      <c r="D36" s="98" cm="1">
        <f t="array" ref="D36">-SUMPRODUCT((1+D23)^((MAX(A29:A35)-A29:A35)/365)*D29:D35)</f>
        <v>100588.64807543438</v>
      </c>
      <c r="E36" s="99" t="s">
        <v>153</v>
      </c>
      <c r="F36" s="78"/>
      <c r="G36" s="78"/>
      <c r="I36" s="17"/>
      <c r="J36" s="1"/>
    </row>
    <row r="37" spans="1:14" x14ac:dyDescent="0.25">
      <c r="B37" s="98"/>
      <c r="C37" s="100"/>
      <c r="D37" s="98"/>
      <c r="E37" s="101"/>
      <c r="F37" s="78"/>
      <c r="G37" s="78"/>
      <c r="I37" s="17"/>
      <c r="J37" s="1"/>
    </row>
    <row r="38" spans="1:14" x14ac:dyDescent="0.25">
      <c r="A38" s="4" t="s">
        <v>83</v>
      </c>
      <c r="N38" s="1"/>
    </row>
    <row r="39" spans="1:14" x14ac:dyDescent="0.25">
      <c r="B39" s="55" t="s">
        <v>39</v>
      </c>
      <c r="D39" s="55" t="s">
        <v>40</v>
      </c>
    </row>
    <row r="40" spans="1:14" x14ac:dyDescent="0.25">
      <c r="A40" s="55" t="s">
        <v>2</v>
      </c>
      <c r="B40" s="55" t="s">
        <v>13</v>
      </c>
      <c r="D40" s="55" t="s">
        <v>13</v>
      </c>
    </row>
    <row r="41" spans="1:14" x14ac:dyDescent="0.25">
      <c r="A41" s="21">
        <v>42719</v>
      </c>
      <c r="B41" s="29">
        <f>J5+B5</f>
        <v>-1000000</v>
      </c>
      <c r="C41" s="15"/>
      <c r="D41" s="20"/>
    </row>
    <row r="42" spans="1:14" x14ac:dyDescent="0.25">
      <c r="A42" s="64">
        <v>42724</v>
      </c>
      <c r="B42" s="1">
        <f>J6+B6</f>
        <v>0</v>
      </c>
      <c r="C42" s="15"/>
    </row>
    <row r="43" spans="1:14" x14ac:dyDescent="0.25">
      <c r="A43" s="64">
        <v>43008</v>
      </c>
      <c r="B43" s="1">
        <f>J9+B9</f>
        <v>0</v>
      </c>
      <c r="C43" s="15"/>
      <c r="D43" s="1">
        <f>C9+N9</f>
        <v>-5000000</v>
      </c>
      <c r="E43" s="15"/>
      <c r="F43" s="15"/>
    </row>
    <row r="44" spans="1:14" ht="14.45" customHeight="1" x14ac:dyDescent="0.25">
      <c r="A44" s="64">
        <v>43009</v>
      </c>
      <c r="B44" s="1">
        <f>J10+B10</f>
        <v>0</v>
      </c>
      <c r="C44" s="15"/>
      <c r="D44" s="1">
        <f>C10+N10</f>
        <v>0</v>
      </c>
      <c r="E44" s="15"/>
      <c r="F44" s="15"/>
    </row>
    <row r="45" spans="1:14" x14ac:dyDescent="0.25">
      <c r="A45" s="64">
        <v>43645</v>
      </c>
      <c r="B45" s="1">
        <f>J17+B17</f>
        <v>0</v>
      </c>
      <c r="C45" s="15"/>
      <c r="D45" s="1">
        <f>C17+N17</f>
        <v>0</v>
      </c>
      <c r="E45" s="15"/>
      <c r="F45" s="15"/>
    </row>
    <row r="46" spans="1:14" x14ac:dyDescent="0.25">
      <c r="A46" s="64">
        <v>43646</v>
      </c>
      <c r="B46" s="1">
        <f>J18+B18</f>
        <v>500000</v>
      </c>
      <c r="C46" s="15"/>
      <c r="D46" s="1">
        <f>C18+N18</f>
        <v>0</v>
      </c>
      <c r="E46" s="15"/>
      <c r="F46" s="15"/>
    </row>
    <row r="47" spans="1:14" x14ac:dyDescent="0.25">
      <c r="A47" s="24">
        <v>43830</v>
      </c>
      <c r="B47" s="30">
        <f>J22+B22</f>
        <v>750411.35284158308</v>
      </c>
      <c r="C47" s="15"/>
      <c r="D47" s="30">
        <f>C22+N22</f>
        <v>5400588.6480754344</v>
      </c>
      <c r="E47" s="15"/>
      <c r="F47" s="15"/>
    </row>
    <row r="48" spans="1:14" x14ac:dyDescent="0.25">
      <c r="A48" s="4" t="s">
        <v>8</v>
      </c>
      <c r="B48" s="2">
        <f>XIRR(B41:B47,A41:A47)</f>
        <v>8.1870642304420482E-2</v>
      </c>
      <c r="D48" s="2">
        <f>XIRR(D43:D47,A43:A47)</f>
        <v>3.4814414381980893E-2</v>
      </c>
    </row>
    <row r="51" spans="1:7" x14ac:dyDescent="0.25">
      <c r="A51" s="63"/>
      <c r="B51" s="63"/>
      <c r="C51" s="102" t="s">
        <v>36</v>
      </c>
      <c r="D51" s="103" t="s">
        <v>37</v>
      </c>
      <c r="E51" s="103" t="s">
        <v>0</v>
      </c>
      <c r="F51" s="103" t="s">
        <v>1</v>
      </c>
    </row>
    <row r="52" spans="1:7" x14ac:dyDescent="0.25">
      <c r="A52" s="63"/>
      <c r="B52" s="63"/>
      <c r="C52" s="63"/>
      <c r="D52" s="63"/>
      <c r="E52" s="63"/>
      <c r="F52" s="63"/>
    </row>
    <row r="53" spans="1:7" x14ac:dyDescent="0.25">
      <c r="A53" s="62" t="s">
        <v>82</v>
      </c>
      <c r="B53" s="62"/>
      <c r="C53" s="61">
        <f>B23</f>
        <v>8.6486813426017772E-2</v>
      </c>
      <c r="D53" s="61">
        <f>C23</f>
        <v>3.550257980823518E-2</v>
      </c>
      <c r="E53" s="61">
        <f>D23</f>
        <v>2.4625986814498912E-3</v>
      </c>
      <c r="F53" s="61">
        <f>AD23</f>
        <v>4.6083185076713565E-2</v>
      </c>
    </row>
    <row r="54" spans="1:7" x14ac:dyDescent="0.25">
      <c r="A54" s="62"/>
      <c r="B54" s="62"/>
      <c r="C54" s="63"/>
      <c r="D54" s="63"/>
      <c r="E54" s="63"/>
      <c r="F54" s="63"/>
    </row>
    <row r="55" spans="1:7" x14ac:dyDescent="0.25">
      <c r="A55" s="62" t="s">
        <v>81</v>
      </c>
      <c r="B55" s="62"/>
      <c r="C55" s="61">
        <f>B48</f>
        <v>8.1870642304420482E-2</v>
      </c>
      <c r="D55" s="61">
        <f>D48</f>
        <v>3.4814414381980893E-2</v>
      </c>
      <c r="E55" s="61"/>
      <c r="F55" s="61">
        <f>E23</f>
        <v>4.4853672385215759E-2</v>
      </c>
    </row>
    <row r="56" spans="1:7" x14ac:dyDescent="0.25">
      <c r="A56" s="62"/>
      <c r="B56" s="62"/>
      <c r="C56" s="63"/>
      <c r="D56" s="63"/>
      <c r="E56" s="63"/>
      <c r="F56" s="63"/>
    </row>
    <row r="57" spans="1:7" x14ac:dyDescent="0.25">
      <c r="A57" s="62" t="s">
        <v>161</v>
      </c>
      <c r="B57" s="62"/>
      <c r="C57" s="61">
        <f>S23</f>
        <v>6.9905462861061085E-2</v>
      </c>
      <c r="D57" s="61">
        <f>U23</f>
        <v>2.0035210251808173E-2</v>
      </c>
      <c r="E57" s="61"/>
      <c r="F57" s="61">
        <f>F23</f>
        <v>3.0612644553184507E-2</v>
      </c>
      <c r="G57" s="66"/>
    </row>
    <row r="58" spans="1:7" x14ac:dyDescent="0.25">
      <c r="A58" s="62"/>
      <c r="B58" s="62"/>
      <c r="C58" s="63"/>
      <c r="D58" s="63"/>
      <c r="E58" s="63"/>
      <c r="F58" s="63"/>
    </row>
    <row r="59" spans="1:7" x14ac:dyDescent="0.25">
      <c r="A59" s="62" t="s">
        <v>162</v>
      </c>
      <c r="B59" s="62"/>
      <c r="C59" s="61">
        <f>X23</f>
        <v>6.5940698981285101E-2</v>
      </c>
      <c r="D59" s="61">
        <f>Z23</f>
        <v>1.5145614743232727E-2</v>
      </c>
      <c r="E59" s="61"/>
      <c r="F59" s="61">
        <f>AB23</f>
        <v>2.5898215174674985E-2</v>
      </c>
      <c r="G59" s="66"/>
    </row>
  </sheetData>
  <autoFilter ref="A4:AA24" xr:uid="{B6D6FF40-4547-4E91-836A-FC01E021D679}"/>
  <phoneticPr fontId="5" type="noConversion"/>
  <printOptions heading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46514502F7EF64BBE608FB81FCD338C" ma:contentTypeVersion="11" ma:contentTypeDescription="Create a new document." ma:contentTypeScope="" ma:versionID="6533c47eb2b9640795f7fd6cda91801f">
  <xsd:schema xmlns:xsd="http://www.w3.org/2001/XMLSchema" xmlns:xs="http://www.w3.org/2001/XMLSchema" xmlns:p="http://schemas.microsoft.com/office/2006/metadata/properties" xmlns:ns3="3d8368e0-3bd4-4596-8258-b35e5187cf2c" xmlns:ns4="100f0c3d-079e-4a20-8241-189546d4b523" targetNamespace="http://schemas.microsoft.com/office/2006/metadata/properties" ma:root="true" ma:fieldsID="6288ef6791d4614eb35ea5aa742a615b" ns3:_="" ns4:_="">
    <xsd:import namespace="3d8368e0-3bd4-4596-8258-b35e5187cf2c"/>
    <xsd:import namespace="100f0c3d-079e-4a20-8241-189546d4b523"/>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8368e0-3bd4-4596-8258-b35e5187cf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0f0c3d-079e-4a20-8241-189546d4b5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99E378-7DB0-4A10-9CAA-7A7B9F747C43}">
  <ds:schemaRefs>
    <ds:schemaRef ds:uri="http://purl.org/dc/terms/"/>
    <ds:schemaRef ds:uri="3d8368e0-3bd4-4596-8258-b35e5187cf2c"/>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100f0c3d-079e-4a20-8241-189546d4b523"/>
    <ds:schemaRef ds:uri="http://www.w3.org/XML/1998/namespace"/>
    <ds:schemaRef ds:uri="http://purl.org/dc/dcmitype/"/>
  </ds:schemaRefs>
</ds:datastoreItem>
</file>

<file path=customXml/itemProps2.xml><?xml version="1.0" encoding="utf-8"?>
<ds:datastoreItem xmlns:ds="http://schemas.openxmlformats.org/officeDocument/2006/customXml" ds:itemID="{85E55839-3F59-4882-823D-4E88CCAB7D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8368e0-3bd4-4596-8258-b35e5187cf2c"/>
    <ds:schemaRef ds:uri="100f0c3d-079e-4a20-8241-189546d4b5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8973C3-7C6F-4879-B2CC-0DF874ED22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PLEASE READ</vt:lpstr>
      <vt:lpstr>Explanation</vt:lpstr>
      <vt:lpstr>Summary</vt:lpstr>
      <vt:lpstr>1. Assigned Cash Alloc</vt:lpstr>
      <vt:lpstr>2. Strategic Cash Alloc</vt:lpstr>
      <vt:lpstr>3. Net Calc (Assigned Cash)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Terris</dc:creator>
  <cp:lastModifiedBy>David Terris</cp:lastModifiedBy>
  <cp:lastPrinted>2020-07-12T17:05:55Z</cp:lastPrinted>
  <dcterms:created xsi:type="dcterms:W3CDTF">2019-04-16T17:52:59Z</dcterms:created>
  <dcterms:modified xsi:type="dcterms:W3CDTF">2021-09-10T22:13:01Z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0x010100E46514502F7EF64BBE608FB81FCD338C</vt:lpwstr>
  </property>
</Properties>
</file>